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sfzp-my.sharepoint.com/personal/mkotera_sfzp_cz/Documents/Nastroj_TC/"/>
    </mc:Choice>
  </mc:AlternateContent>
  <xr:revisionPtr revIDLastSave="1472" documentId="13_ncr:1_{C875E9E5-3EF5-44AC-A837-7FA1546D3822}" xr6:coauthVersionLast="47" xr6:coauthVersionMax="47" xr10:uidLastSave="{416B12DC-56CE-46D3-A0D0-359A7129691E}"/>
  <workbookProtection workbookAlgorithmName="SHA-512" workbookHashValue="HpShL+QJBB4jGhCMMc5qJ1xQvpXPjKlUe9b4vmEQFbFtNydVm+ySqnyRe0I/oOKHTaFfJLck4MH8nkImd8emZQ==" workbookSaltValue="gBGV/R4cj9kY3s82JZugFA==" workbookSpinCount="100000" lockStructure="1"/>
  <bookViews>
    <workbookView xWindow="-38520" yWindow="-120" windowWidth="38640" windowHeight="21120" xr2:uid="{00000000-000D-0000-FFFF-FFFF00000000}"/>
  </bookViews>
  <sheets>
    <sheet name="Metodický_pokyn" sheetId="26" r:id="rId1"/>
    <sheet name="Informace" sheetId="18" r:id="rId2"/>
    <sheet name="Zadání OS" sheetId="24" r:id="rId3"/>
    <sheet name="Radiatory" sheetId="27" state="hidden" r:id="rId4"/>
    <sheet name="Tabulky" sheetId="28" state="hidden" r:id="rId5"/>
    <sheet name="Výkony " sheetId="25" state="hidden" r:id="rId6"/>
  </sheets>
  <externalReferences>
    <externalReference r:id="rId7"/>
    <externalReference r:id="rId8"/>
  </externalReferences>
  <definedNames>
    <definedName name="clankova">'Výkony '!$J$28</definedName>
    <definedName name="energie">#REF!</definedName>
    <definedName name="koupelnova">'Výkony '!$J$38</definedName>
    <definedName name="objekty">'[1]Přehled budov a VO'!$I$10:$I$509</definedName>
    <definedName name="_xlnm.Print_Area" localSheetId="1">Informace!$A$2:$X$47</definedName>
    <definedName name="_xlnm.Print_Area" localSheetId="2">'Zadání OS'!$A$1:$O$73</definedName>
    <definedName name="OTkoef">Tabulky!$B$93</definedName>
    <definedName name="PHPP_Daten_JaNeinAbfrage">[2]Data!$A$220:$A$222</definedName>
    <definedName name="radik">Radiatory!$D$23</definedName>
    <definedName name="typ">#REF!</definedName>
    <definedName name="typV1">#REF!</definedName>
    <definedName name="zkratky">'[1]návod k použití '!$D$13:$D$22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" i="24" l="1"/>
  <c r="I51" i="25"/>
  <c r="I50" i="25"/>
  <c r="I49" i="25"/>
  <c r="I48" i="25"/>
  <c r="I47" i="25"/>
  <c r="J8" i="25"/>
  <c r="F8" i="25"/>
  <c r="B8" i="25"/>
  <c r="B91" i="28"/>
  <c r="B90" i="28"/>
  <c r="W20" i="18"/>
  <c r="W19" i="18"/>
  <c r="J19" i="24"/>
  <c r="F19" i="24"/>
  <c r="B19" i="24"/>
  <c r="D13" i="24"/>
  <c r="F12" i="24" l="1"/>
  <c r="A35" i="27"/>
  <c r="B87" i="28"/>
  <c r="B86" i="28"/>
  <c r="B88" i="28"/>
  <c r="D72" i="24"/>
  <c r="D71" i="24"/>
  <c r="D70" i="24"/>
  <c r="D69" i="24"/>
  <c r="D68" i="24"/>
  <c r="E51" i="25"/>
  <c r="E50" i="25"/>
  <c r="E49" i="25"/>
  <c r="E48" i="25"/>
  <c r="E47" i="25"/>
  <c r="B93" i="28" l="1"/>
  <c r="E44" i="25" l="1"/>
  <c r="T44" i="25" s="1"/>
  <c r="D44" i="25"/>
  <c r="S44" i="25" s="1"/>
  <c r="C44" i="25"/>
  <c r="R44" i="25" s="1"/>
  <c r="E43" i="25"/>
  <c r="T43" i="25" s="1"/>
  <c r="D43" i="25"/>
  <c r="S43" i="25" s="1"/>
  <c r="B43" i="25"/>
  <c r="Q43" i="25" s="1"/>
  <c r="E42" i="25"/>
  <c r="T42" i="25" s="1"/>
  <c r="D42" i="25"/>
  <c r="S42" i="25" s="1"/>
  <c r="B42" i="25"/>
  <c r="Q42" i="25" s="1"/>
  <c r="E41" i="25"/>
  <c r="T41" i="25" s="1"/>
  <c r="D33" i="25"/>
  <c r="O33" i="25" s="1"/>
  <c r="D31" i="25"/>
  <c r="O31" i="25" s="1"/>
  <c r="D29" i="25"/>
  <c r="O29" i="25" s="1"/>
  <c r="I53" i="27"/>
  <c r="X53" i="27"/>
  <c r="V53" i="27"/>
  <c r="U53" i="27"/>
  <c r="S53" i="27"/>
  <c r="P53" i="27"/>
  <c r="H25" i="25" s="1" a="1"/>
  <c r="G53" i="27"/>
  <c r="D53" i="27"/>
  <c r="D41" i="25"/>
  <c r="S41" i="25" s="1"/>
  <c r="C41" i="25"/>
  <c r="R41" i="25" s="1"/>
  <c r="B41" i="25"/>
  <c r="Q41" i="25" s="1"/>
  <c r="D36" i="25"/>
  <c r="O36" i="25" s="1"/>
  <c r="D35" i="25"/>
  <c r="O35" i="25" s="1"/>
  <c r="D34" i="25"/>
  <c r="O34" i="25" s="1"/>
  <c r="D32" i="25"/>
  <c r="O32" i="25" s="1"/>
  <c r="D30" i="25"/>
  <c r="O30" i="25" s="1"/>
  <c r="K53" i="27"/>
  <c r="Y53" i="27"/>
  <c r="M25" i="25" s="1" a="1"/>
  <c r="W53" i="27"/>
  <c r="K25" i="25" s="1" a="1"/>
  <c r="T53" i="27"/>
  <c r="Q53" i="27"/>
  <c r="I25" i="25" s="1" a="1"/>
  <c r="J53" i="27"/>
  <c r="C39" i="27"/>
  <c r="B44" i="25"/>
  <c r="Q44" i="25" s="1"/>
  <c r="C43" i="25"/>
  <c r="R43" i="25" s="1"/>
  <c r="C42" i="25"/>
  <c r="R42" i="25" s="1"/>
  <c r="B45" i="25"/>
  <c r="Q45" i="25" s="1"/>
  <c r="M53" i="27"/>
  <c r="Y52" i="27"/>
  <c r="X52" i="27"/>
  <c r="M52" i="27"/>
  <c r="L52" i="27"/>
  <c r="K52" i="27"/>
  <c r="J52" i="27"/>
  <c r="I52" i="27"/>
  <c r="H52" i="27"/>
  <c r="G52" i="27"/>
  <c r="F52" i="27"/>
  <c r="E52" i="27"/>
  <c r="D52" i="27"/>
  <c r="C52" i="27"/>
  <c r="B52" i="27"/>
  <c r="Y51" i="27"/>
  <c r="X51" i="27"/>
  <c r="W51" i="27"/>
  <c r="V51" i="27"/>
  <c r="U51" i="27"/>
  <c r="T51" i="27"/>
  <c r="S51" i="27"/>
  <c r="R51" i="27"/>
  <c r="Q51" i="27"/>
  <c r="I23" i="25" s="1" a="1"/>
  <c r="P51" i="27"/>
  <c r="H23" i="25" s="1" a="1"/>
  <c r="O51" i="27"/>
  <c r="G23" i="25" s="1" a="1"/>
  <c r="N51" i="27"/>
  <c r="F23" i="25" s="1" a="1"/>
  <c r="M51" i="27"/>
  <c r="L51" i="27"/>
  <c r="K51" i="27"/>
  <c r="J51" i="27"/>
  <c r="I51" i="27"/>
  <c r="H51" i="27"/>
  <c r="G51" i="27"/>
  <c r="F51" i="27"/>
  <c r="E51" i="27"/>
  <c r="D51" i="27"/>
  <c r="C51" i="27"/>
  <c r="B51" i="27"/>
  <c r="Y50" i="27"/>
  <c r="X50" i="27"/>
  <c r="W50" i="27"/>
  <c r="V50" i="27"/>
  <c r="U50" i="27"/>
  <c r="T50" i="27"/>
  <c r="S50" i="27"/>
  <c r="R50" i="27"/>
  <c r="Q50" i="27"/>
  <c r="I22" i="25" s="1" a="1"/>
  <c r="P50" i="27"/>
  <c r="H22" i="25" s="1" a="1"/>
  <c r="O50" i="27"/>
  <c r="G22" i="25" s="1" a="1"/>
  <c r="N50" i="27"/>
  <c r="F22" i="25" s="1" a="1"/>
  <c r="C44" i="27"/>
  <c r="E40" i="27"/>
  <c r="V39" i="27"/>
  <c r="N39" i="27"/>
  <c r="F11" i="25" s="1" a="1"/>
  <c r="D39" i="27"/>
  <c r="M38" i="27"/>
  <c r="J40" i="27"/>
  <c r="I39" i="27"/>
  <c r="X38" i="27"/>
  <c r="L38" i="27"/>
  <c r="F38" i="27"/>
  <c r="O53" i="27"/>
  <c r="G25" i="25" s="1" a="1"/>
  <c r="C53" i="27"/>
  <c r="D45" i="25"/>
  <c r="S45" i="25" s="1"/>
  <c r="M50" i="27"/>
  <c r="L50" i="27"/>
  <c r="K50" i="27"/>
  <c r="J50" i="27"/>
  <c r="I50" i="27"/>
  <c r="H50" i="27"/>
  <c r="G50" i="27"/>
  <c r="F50" i="27"/>
  <c r="E50" i="27"/>
  <c r="D50" i="27"/>
  <c r="C50" i="27"/>
  <c r="B50" i="27"/>
  <c r="Y49" i="27"/>
  <c r="X49" i="27"/>
  <c r="I46" i="27"/>
  <c r="H46" i="27"/>
  <c r="G46" i="27"/>
  <c r="F46" i="27"/>
  <c r="E46" i="27"/>
  <c r="D46" i="27"/>
  <c r="C46" i="27"/>
  <c r="B46" i="27"/>
  <c r="Y45" i="27"/>
  <c r="W45" i="27"/>
  <c r="U45" i="27"/>
  <c r="S45" i="27"/>
  <c r="X43" i="27"/>
  <c r="V43" i="27"/>
  <c r="F40" i="27"/>
  <c r="D40" i="27"/>
  <c r="Y39" i="27"/>
  <c r="W39" i="27"/>
  <c r="U39" i="27"/>
  <c r="R39" i="27"/>
  <c r="Q39" i="27"/>
  <c r="I11" i="25" s="1" a="1"/>
  <c r="O39" i="27"/>
  <c r="G11" i="25" s="1" a="1"/>
  <c r="M39" i="27"/>
  <c r="K39" i="27"/>
  <c r="H39" i="27"/>
  <c r="E39" i="27"/>
  <c r="B39" i="27"/>
  <c r="V38" i="27"/>
  <c r="T38" i="27"/>
  <c r="Q38" i="27"/>
  <c r="I10" i="25" s="1" a="1"/>
  <c r="N38" i="27"/>
  <c r="F10" i="25" s="1" a="1"/>
  <c r="K38" i="27"/>
  <c r="E38" i="27"/>
  <c r="N53" i="27"/>
  <c r="F25" i="25" s="1" a="1"/>
  <c r="F53" i="27"/>
  <c r="W49" i="27"/>
  <c r="V49" i="27"/>
  <c r="U49" i="27"/>
  <c r="J47" i="27"/>
  <c r="H47" i="27"/>
  <c r="D47" i="27"/>
  <c r="B47" i="27"/>
  <c r="W46" i="27"/>
  <c r="T46" i="27"/>
  <c r="Q46" i="27"/>
  <c r="I18" i="25" s="1" a="1"/>
  <c r="N46" i="27"/>
  <c r="F18" i="25" s="1" a="1"/>
  <c r="K46" i="27"/>
  <c r="V45" i="27"/>
  <c r="Q45" i="27"/>
  <c r="I17" i="25" s="1" a="1"/>
  <c r="N45" i="27"/>
  <c r="F17" i="25" s="1" a="1"/>
  <c r="K45" i="27"/>
  <c r="H45" i="27"/>
  <c r="F45" i="27"/>
  <c r="C45" i="27"/>
  <c r="X44" i="27"/>
  <c r="U44" i="27"/>
  <c r="S44" i="27"/>
  <c r="P44" i="27"/>
  <c r="H16" i="25" s="1" a="1"/>
  <c r="M44" i="27"/>
  <c r="J44" i="27"/>
  <c r="H44" i="27"/>
  <c r="E44" i="27"/>
  <c r="B44" i="27"/>
  <c r="U43" i="27"/>
  <c r="X39" i="27"/>
  <c r="P39" i="27"/>
  <c r="H11" i="25" s="1" a="1"/>
  <c r="J39" i="27"/>
  <c r="Y38" i="27"/>
  <c r="P38" i="27"/>
  <c r="H10" i="25" s="1" a="1"/>
  <c r="D38" i="27"/>
  <c r="H40" i="27"/>
  <c r="T49" i="27"/>
  <c r="S49" i="27"/>
  <c r="R49" i="27"/>
  <c r="Q49" i="27"/>
  <c r="I21" i="25" s="1" a="1"/>
  <c r="P49" i="27"/>
  <c r="H21" i="25" s="1" a="1"/>
  <c r="O49" i="27"/>
  <c r="G21" i="25" s="1" a="1"/>
  <c r="N49" i="27"/>
  <c r="F21" i="25" s="1" a="1"/>
  <c r="M49" i="27"/>
  <c r="L49" i="27"/>
  <c r="K49" i="27"/>
  <c r="J49" i="27"/>
  <c r="I49" i="27"/>
  <c r="H49" i="27"/>
  <c r="G49" i="27"/>
  <c r="F49" i="27"/>
  <c r="E49" i="27"/>
  <c r="D49" i="27"/>
  <c r="C49" i="27"/>
  <c r="B49" i="27"/>
  <c r="Y48" i="27"/>
  <c r="X48" i="27"/>
  <c r="W48" i="27"/>
  <c r="V48" i="27"/>
  <c r="U48" i="27"/>
  <c r="T48" i="27"/>
  <c r="S48" i="27"/>
  <c r="R48" i="27"/>
  <c r="Q48" i="27"/>
  <c r="I20" i="25" s="1" a="1"/>
  <c r="P48" i="27"/>
  <c r="H20" i="25" s="1" a="1"/>
  <c r="O48" i="27"/>
  <c r="G20" i="25" s="1" a="1"/>
  <c r="N48" i="27"/>
  <c r="F20" i="25" s="1" a="1"/>
  <c r="M48" i="27"/>
  <c r="L48" i="27"/>
  <c r="K48" i="27"/>
  <c r="J48" i="27"/>
  <c r="I48" i="27"/>
  <c r="H48" i="27"/>
  <c r="G48" i="27"/>
  <c r="F48" i="27"/>
  <c r="E48" i="27"/>
  <c r="D48" i="27"/>
  <c r="C48" i="27"/>
  <c r="B48" i="27"/>
  <c r="Y47" i="27"/>
  <c r="X47" i="27"/>
  <c r="W47" i="27"/>
  <c r="V47" i="27"/>
  <c r="U47" i="27"/>
  <c r="T47" i="27"/>
  <c r="S47" i="27"/>
  <c r="R47" i="27"/>
  <c r="Q47" i="27"/>
  <c r="I19" i="25" s="1" a="1"/>
  <c r="K47" i="27"/>
  <c r="G47" i="27"/>
  <c r="E47" i="27"/>
  <c r="X46" i="27"/>
  <c r="L18" i="25" s="1" a="1"/>
  <c r="U46" i="27"/>
  <c r="R46" i="27"/>
  <c r="O46" i="27"/>
  <c r="G18" i="25" s="1" a="1"/>
  <c r="L46" i="27"/>
  <c r="X45" i="27"/>
  <c r="R45" i="27"/>
  <c r="O45" i="27"/>
  <c r="G17" i="25" s="1" a="1"/>
  <c r="L45" i="27"/>
  <c r="I45" i="27"/>
  <c r="D45" i="27"/>
  <c r="Y44" i="27"/>
  <c r="M16" i="25" s="1" a="1"/>
  <c r="V44" i="27"/>
  <c r="R44" i="27"/>
  <c r="O44" i="27"/>
  <c r="G16" i="25" s="1" a="1"/>
  <c r="L44" i="27"/>
  <c r="I44" i="27"/>
  <c r="F44" i="27"/>
  <c r="Y43" i="27"/>
  <c r="B40" i="27"/>
  <c r="S39" i="27"/>
  <c r="G39" i="27"/>
  <c r="S38" i="27"/>
  <c r="G38" i="27"/>
  <c r="G40" i="27"/>
  <c r="U38" i="27"/>
  <c r="O38" i="27"/>
  <c r="G10" i="25" s="1" a="1"/>
  <c r="B38" i="27"/>
  <c r="E45" i="25"/>
  <c r="T45" i="25" s="1"/>
  <c r="P47" i="27"/>
  <c r="H19" i="25" s="1" a="1"/>
  <c r="O47" i="27"/>
  <c r="G19" i="25" s="1" a="1"/>
  <c r="N47" i="27"/>
  <c r="F19" i="25" s="1" a="1"/>
  <c r="M47" i="27"/>
  <c r="L47" i="27"/>
  <c r="I47" i="27"/>
  <c r="F47" i="27"/>
  <c r="C47" i="27"/>
  <c r="Y46" i="27"/>
  <c r="V46" i="27"/>
  <c r="S46" i="27"/>
  <c r="P46" i="27"/>
  <c r="H18" i="25" s="1" a="1"/>
  <c r="M46" i="27"/>
  <c r="J46" i="27"/>
  <c r="T45" i="27"/>
  <c r="P45" i="27"/>
  <c r="H17" i="25" s="1" a="1"/>
  <c r="M45" i="27"/>
  <c r="J45" i="27"/>
  <c r="G45" i="27"/>
  <c r="E45" i="27"/>
  <c r="B45" i="27"/>
  <c r="W44" i="27"/>
  <c r="K16" i="25" s="1" a="1"/>
  <c r="T44" i="27"/>
  <c r="Q44" i="27"/>
  <c r="I16" i="25" s="1" a="1"/>
  <c r="N44" i="27"/>
  <c r="F16" i="25" s="1" a="1"/>
  <c r="K44" i="27"/>
  <c r="G44" i="27"/>
  <c r="D44" i="27"/>
  <c r="W43" i="27"/>
  <c r="C40" i="27"/>
  <c r="T39" i="27"/>
  <c r="L39" i="27"/>
  <c r="W38" i="27"/>
  <c r="J38" i="27"/>
  <c r="I40" i="27"/>
  <c r="F39" i="27"/>
  <c r="R38" i="27"/>
  <c r="I38" i="27"/>
  <c r="C38" i="27"/>
  <c r="H53" i="27"/>
  <c r="C45" i="25"/>
  <c r="R45" i="25" s="1"/>
  <c r="R53" i="27"/>
  <c r="L53" i="27"/>
  <c r="E53" i="27"/>
  <c r="B53" i="27"/>
  <c r="T43" i="27"/>
  <c r="S43" i="27"/>
  <c r="R43" i="27"/>
  <c r="Q43" i="27"/>
  <c r="I15" i="25" s="1" a="1"/>
  <c r="P43" i="27"/>
  <c r="H15" i="25" s="1" a="1"/>
  <c r="O43" i="27"/>
  <c r="G15" i="25" s="1" a="1"/>
  <c r="N43" i="27"/>
  <c r="F15" i="25" s="1" a="1"/>
  <c r="M43" i="27"/>
  <c r="L43" i="27"/>
  <c r="K43" i="27"/>
  <c r="J43" i="27"/>
  <c r="I43" i="27"/>
  <c r="H43" i="27"/>
  <c r="G43" i="27"/>
  <c r="F43" i="27"/>
  <c r="E43" i="27"/>
  <c r="D43" i="27"/>
  <c r="C43" i="27"/>
  <c r="B43" i="27"/>
  <c r="Y42" i="27"/>
  <c r="X42" i="27"/>
  <c r="W42" i="27"/>
  <c r="V42" i="27"/>
  <c r="U42" i="27"/>
  <c r="T42" i="27"/>
  <c r="S42" i="27"/>
  <c r="R42" i="27"/>
  <c r="Q42" i="27"/>
  <c r="I14" i="25" s="1" a="1"/>
  <c r="P42" i="27"/>
  <c r="H14" i="25" s="1" a="1"/>
  <c r="O42" i="27"/>
  <c r="G14" i="25" s="1" a="1"/>
  <c r="N42" i="27"/>
  <c r="F14" i="25" s="1" a="1"/>
  <c r="M42" i="27"/>
  <c r="L42" i="27"/>
  <c r="K42" i="27"/>
  <c r="J42" i="27"/>
  <c r="I42" i="27"/>
  <c r="H42" i="27"/>
  <c r="G42" i="27"/>
  <c r="F42" i="27"/>
  <c r="E42" i="27"/>
  <c r="D42" i="27"/>
  <c r="C42" i="27"/>
  <c r="B42" i="27"/>
  <c r="Y41" i="27"/>
  <c r="X41" i="27"/>
  <c r="W41" i="27"/>
  <c r="V41" i="27"/>
  <c r="U41" i="27"/>
  <c r="T41" i="27"/>
  <c r="S41" i="27"/>
  <c r="R41" i="27"/>
  <c r="Q41" i="27"/>
  <c r="I13" i="25" s="1" a="1"/>
  <c r="P41" i="27"/>
  <c r="H13" i="25" s="1" a="1"/>
  <c r="O41" i="27"/>
  <c r="G13" i="25" s="1" a="1"/>
  <c r="N41" i="27"/>
  <c r="F13" i="25" s="1" a="1"/>
  <c r="M41" i="27"/>
  <c r="L41" i="27"/>
  <c r="K41" i="27"/>
  <c r="J41" i="27"/>
  <c r="I41" i="27"/>
  <c r="H41" i="27"/>
  <c r="G41" i="27"/>
  <c r="F41" i="27"/>
  <c r="E41" i="27"/>
  <c r="D41" i="27"/>
  <c r="C41" i="27"/>
  <c r="B41" i="27"/>
  <c r="Y40" i="27"/>
  <c r="X40" i="27"/>
  <c r="W40" i="27"/>
  <c r="V40" i="27"/>
  <c r="U40" i="27"/>
  <c r="T40" i="27"/>
  <c r="S40" i="27"/>
  <c r="R40" i="27"/>
  <c r="Q40" i="27"/>
  <c r="I12" i="25" s="1" a="1"/>
  <c r="P40" i="27"/>
  <c r="H12" i="25" s="1" a="1"/>
  <c r="O40" i="27"/>
  <c r="G12" i="25" s="1" a="1"/>
  <c r="N40" i="27"/>
  <c r="F12" i="25" s="1" a="1"/>
  <c r="M40" i="27"/>
  <c r="L40" i="27"/>
  <c r="K40" i="27"/>
  <c r="B47" i="25"/>
  <c r="B48" i="25"/>
  <c r="B49" i="25"/>
  <c r="B50" i="25"/>
  <c r="B51" i="25"/>
  <c r="W52" i="27"/>
  <c r="V52" i="27"/>
  <c r="U52" i="27"/>
  <c r="T52" i="27"/>
  <c r="S52" i="27"/>
  <c r="R52" i="27"/>
  <c r="Q52" i="27"/>
  <c r="I24" i="25" s="1" a="1"/>
  <c r="P52" i="27"/>
  <c r="H24" i="25" s="1" a="1"/>
  <c r="O52" i="27"/>
  <c r="G24" i="25" s="1" a="1"/>
  <c r="N52" i="27"/>
  <c r="F24" i="25" s="1" a="1"/>
  <c r="H38" i="27"/>
  <c r="J18" i="25" l="1" a="1"/>
  <c r="M13" i="25" a="1"/>
  <c r="L21" i="25" a="1"/>
  <c r="K21" i="25" a="1"/>
  <c r="J21" i="25" a="1"/>
  <c r="J16" i="25" a="1"/>
  <c r="M15" i="25" a="1"/>
  <c r="AB15" i="25" s="1"/>
  <c r="M18" i="25" a="1"/>
  <c r="K24" i="25" a="1"/>
  <c r="J24" i="25" a="1"/>
  <c r="J25" i="25" a="1"/>
  <c r="M24" i="25" a="1"/>
  <c r="K23" i="25" a="1"/>
  <c r="J23" i="25" a="1"/>
  <c r="M21" i="25" a="1"/>
  <c r="K17" i="25" a="1"/>
  <c r="J15" i="25" a="1"/>
  <c r="M11" i="25" a="1"/>
  <c r="J10" i="25" a="1"/>
  <c r="J17" i="25" a="1"/>
  <c r="L16" i="25" a="1"/>
  <c r="M10" i="25" a="1"/>
  <c r="J14" i="25" a="1"/>
  <c r="K12" i="25" a="1"/>
  <c r="Z12" i="25" s="1"/>
  <c r="L25" i="25" a="1"/>
  <c r="M23" i="25" a="1"/>
  <c r="L23" i="25" a="1"/>
  <c r="L24" i="25" a="1"/>
  <c r="M22" i="25" a="1"/>
  <c r="L22" i="25" a="1"/>
  <c r="K22" i="25" a="1"/>
  <c r="J22" i="25" a="1"/>
  <c r="J11" i="25" a="1"/>
  <c r="L10" i="25" a="1"/>
  <c r="AA10" i="25" s="1"/>
  <c r="M17" i="25" a="1"/>
  <c r="L15" i="25" a="1"/>
  <c r="K11" i="25" a="1"/>
  <c r="K18" i="25" a="1"/>
  <c r="L11" i="25" a="1"/>
  <c r="L14" i="25" a="1"/>
  <c r="L13" i="25" a="1"/>
  <c r="L12" i="25" a="1"/>
  <c r="AA12" i="25" s="1"/>
  <c r="M20" i="25" a="1"/>
  <c r="L20" i="25" a="1"/>
  <c r="K20" i="25" a="1"/>
  <c r="J20" i="25" a="1"/>
  <c r="M19" i="25" a="1"/>
  <c r="L19" i="25" a="1"/>
  <c r="K19" i="25" a="1"/>
  <c r="J19" i="25" a="1"/>
  <c r="L17" i="25" a="1"/>
  <c r="M14" i="25" a="1"/>
  <c r="J13" i="25" a="1"/>
  <c r="J12" i="25" a="1"/>
  <c r="K15" i="25" a="1"/>
  <c r="K10" i="25" a="1"/>
  <c r="K14" i="25" a="1"/>
  <c r="K13" i="25" a="1"/>
  <c r="M12" i="25" a="1"/>
  <c r="O42" i="25"/>
  <c r="O44" i="25"/>
  <c r="D25" i="25" a="1"/>
  <c r="S25" i="25" s="1"/>
  <c r="Z25" i="25"/>
  <c r="AB25" i="25"/>
  <c r="W25" i="25"/>
  <c r="X25" i="25"/>
  <c r="E21" i="25" a="1"/>
  <c r="E16" i="25" a="1"/>
  <c r="T16" i="25" s="1"/>
  <c r="D10" i="25" a="1"/>
  <c r="S10" i="25" s="1"/>
  <c r="B21" i="25" a="1"/>
  <c r="Q21" i="25" s="1"/>
  <c r="B16" i="25" a="1"/>
  <c r="Q16" i="25" s="1"/>
  <c r="O45" i="25"/>
  <c r="O41" i="25"/>
  <c r="O43" i="25"/>
  <c r="E15" i="25" a="1"/>
  <c r="T15" i="25" s="1"/>
  <c r="D15" i="25" a="1"/>
  <c r="S15" i="25" s="1"/>
  <c r="B12" i="25" a="1"/>
  <c r="Q12" i="25" s="1"/>
  <c r="D11" i="25" a="1"/>
  <c r="S11" i="25" s="1"/>
  <c r="D21" i="25" a="1"/>
  <c r="S21" i="25" s="1"/>
  <c r="C15" i="25" a="1"/>
  <c r="R15" i="25" s="1"/>
  <c r="B10" i="25" a="1"/>
  <c r="B25" i="25" a="1"/>
  <c r="Q25" i="25" s="1"/>
  <c r="E12" i="25" a="1"/>
  <c r="T12" i="25" s="1"/>
  <c r="C12" i="25" a="1"/>
  <c r="R12" i="25" s="1"/>
  <c r="E25" i="25" a="1"/>
  <c r="C25" i="25" a="1"/>
  <c r="E24" i="25" a="1"/>
  <c r="D24" i="25" a="1"/>
  <c r="C24" i="25" a="1"/>
  <c r="B24" i="25" a="1"/>
  <c r="E22" i="25" a="1"/>
  <c r="T22" i="25" s="1"/>
  <c r="D22" i="25" a="1"/>
  <c r="S22" i="25" s="1"/>
  <c r="C22" i="25" a="1"/>
  <c r="R22" i="25" s="1"/>
  <c r="B22" i="25" a="1"/>
  <c r="Q22" i="25" s="1"/>
  <c r="C11" i="25" a="1"/>
  <c r="R11" i="25" s="1"/>
  <c r="E11" i="25" a="1"/>
  <c r="T11" i="25" s="1"/>
  <c r="B15" i="25" a="1"/>
  <c r="Q15" i="25" s="1"/>
  <c r="E14" i="25" a="1"/>
  <c r="T14" i="25" s="1"/>
  <c r="D14" i="25" a="1"/>
  <c r="S14" i="25" s="1"/>
  <c r="C14" i="25" a="1"/>
  <c r="R14" i="25" s="1"/>
  <c r="B14" i="25" a="1"/>
  <c r="Q14" i="25" s="1"/>
  <c r="X15" i="25"/>
  <c r="W15" i="25"/>
  <c r="V15" i="25"/>
  <c r="U15" i="25"/>
  <c r="E23" i="25" a="1"/>
  <c r="D23" i="25" a="1"/>
  <c r="C23" i="25" a="1"/>
  <c r="B23" i="25" a="1"/>
  <c r="E18" i="25" a="1"/>
  <c r="D18" i="25" a="1"/>
  <c r="S18" i="25" s="1"/>
  <c r="C18" i="25" a="1"/>
  <c r="R18" i="25" s="1"/>
  <c r="B18" i="25" a="1"/>
  <c r="Q18" i="25" s="1"/>
  <c r="E20" i="25" a="1"/>
  <c r="T20" i="25" s="1"/>
  <c r="D20" i="25" a="1"/>
  <c r="S20" i="25" s="1"/>
  <c r="C20" i="25" a="1"/>
  <c r="R20" i="25" s="1"/>
  <c r="B20" i="25" a="1"/>
  <c r="Q20" i="25" s="1"/>
  <c r="E19" i="25" a="1"/>
  <c r="T19" i="25" s="1"/>
  <c r="D19" i="25" a="1"/>
  <c r="S19" i="25" s="1"/>
  <c r="C19" i="25" a="1"/>
  <c r="R19" i="25" s="1"/>
  <c r="B19" i="25" a="1"/>
  <c r="Q19" i="25" s="1"/>
  <c r="D12" i="25" a="1"/>
  <c r="S12" i="25" s="1"/>
  <c r="B11" i="25" a="1"/>
  <c r="E17" i="25" a="1"/>
  <c r="T17" i="25" s="1"/>
  <c r="D17" i="25" a="1"/>
  <c r="S17" i="25" s="1"/>
  <c r="C17" i="25" a="1"/>
  <c r="R17" i="25" s="1"/>
  <c r="B17" i="25" a="1"/>
  <c r="Q17" i="25" s="1"/>
  <c r="D16" i="25" a="1"/>
  <c r="S16" i="25" s="1"/>
  <c r="C16" i="25" a="1"/>
  <c r="R16" i="25" s="1"/>
  <c r="C10" i="25" a="1"/>
  <c r="R10" i="25" s="1"/>
  <c r="D13" i="25" a="1"/>
  <c r="S13" i="25" s="1"/>
  <c r="B13" i="25" a="1"/>
  <c r="Q13" i="25" s="1"/>
  <c r="E13" i="25" a="1"/>
  <c r="T13" i="25" s="1"/>
  <c r="C13" i="25" a="1"/>
  <c r="R13" i="25" s="1"/>
  <c r="E10" i="25" a="1"/>
  <c r="T10" i="25" s="1"/>
  <c r="C21" i="25" a="1"/>
  <c r="R21" i="25" s="1"/>
  <c r="AA18" i="25"/>
  <c r="AB16" i="25"/>
  <c r="Z16" i="25"/>
  <c r="X16" i="25"/>
  <c r="V13" i="25"/>
  <c r="W11" i="25"/>
  <c r="X10" i="25"/>
  <c r="W10" i="25"/>
  <c r="V12" i="25"/>
  <c r="V25" i="25"/>
  <c r="X22" i="25"/>
  <c r="V22" i="25"/>
  <c r="U22" i="25"/>
  <c r="W21" i="25"/>
  <c r="V21" i="25"/>
  <c r="W13" i="25"/>
  <c r="W12" i="25"/>
  <c r="X11" i="25"/>
  <c r="V11" i="25"/>
  <c r="U25" i="25"/>
  <c r="W22" i="25"/>
  <c r="X21" i="25"/>
  <c r="U21" i="25"/>
  <c r="X20" i="25"/>
  <c r="W20" i="25"/>
  <c r="V20" i="25"/>
  <c r="U20" i="25"/>
  <c r="X19" i="25"/>
  <c r="W19" i="25"/>
  <c r="V19" i="25"/>
  <c r="U19" i="25"/>
  <c r="X18" i="25"/>
  <c r="W18" i="25"/>
  <c r="V18" i="25"/>
  <c r="U18" i="25"/>
  <c r="X17" i="25"/>
  <c r="W17" i="25"/>
  <c r="V17" i="25"/>
  <c r="U17" i="25"/>
  <c r="W16" i="25"/>
  <c r="V16" i="25"/>
  <c r="U16" i="25"/>
  <c r="X14" i="25"/>
  <c r="W14" i="25"/>
  <c r="V14" i="25"/>
  <c r="U14" i="25"/>
  <c r="X13" i="25"/>
  <c r="U13" i="25"/>
  <c r="X12" i="25"/>
  <c r="U12" i="25"/>
  <c r="U11" i="25"/>
  <c r="V10" i="25"/>
  <c r="U10" i="25"/>
  <c r="O49" i="25"/>
  <c r="D60" i="24"/>
  <c r="O50" i="25"/>
  <c r="D61" i="24"/>
  <c r="O51" i="25"/>
  <c r="D62" i="24"/>
  <c r="O48" i="25"/>
  <c r="D59" i="24"/>
  <c r="O47" i="25"/>
  <c r="D58" i="24"/>
  <c r="Y18" i="25" l="1"/>
  <c r="Y16" i="25"/>
  <c r="AA21" i="25"/>
  <c r="AB18" i="25"/>
  <c r="AB13" i="25"/>
  <c r="Z21" i="25"/>
  <c r="Y21" i="25"/>
  <c r="Y15" i="25"/>
  <c r="Y14" i="25"/>
  <c r="Y17" i="25"/>
  <c r="Y10" i="25"/>
  <c r="Z17" i="25"/>
  <c r="AA25" i="25"/>
  <c r="AA13" i="25"/>
  <c r="AB22" i="25"/>
  <c r="Z22" i="25"/>
  <c r="Z14" i="25"/>
  <c r="Y25" i="25"/>
  <c r="AB21" i="25"/>
  <c r="Y13" i="25"/>
  <c r="AA22" i="25"/>
  <c r="Y22" i="25"/>
  <c r="AB14" i="25"/>
  <c r="Z20" i="25"/>
  <c r="AA17" i="25"/>
  <c r="AB10" i="25"/>
  <c r="AB11" i="25"/>
  <c r="Z19" i="25"/>
  <c r="Z18" i="25"/>
  <c r="AA15" i="25"/>
  <c r="Y20" i="25"/>
  <c r="AA16" i="25"/>
  <c r="Y12" i="25"/>
  <c r="Z11" i="25"/>
  <c r="AA20" i="25"/>
  <c r="AA19" i="25"/>
  <c r="Y19" i="25"/>
  <c r="Z15" i="25"/>
  <c r="AB20" i="25"/>
  <c r="AB19" i="25"/>
  <c r="AB17" i="25"/>
  <c r="AA11" i="25"/>
  <c r="Y11" i="25"/>
  <c r="Z10" i="25"/>
  <c r="AB12" i="25"/>
  <c r="AA14" i="25"/>
  <c r="Z13" i="25"/>
  <c r="T21" i="25"/>
  <c r="Q10" i="25"/>
  <c r="T25" i="25"/>
  <c r="R25" i="25"/>
  <c r="Q11" i="25"/>
  <c r="T18" i="25"/>
  <c r="O16" i="25" l="1"/>
  <c r="O14" i="25"/>
  <c r="O22" i="25"/>
  <c r="O13" i="25"/>
  <c r="O20" i="25"/>
  <c r="O17" i="25"/>
  <c r="O15" i="25"/>
  <c r="O19" i="25"/>
  <c r="O12" i="25"/>
  <c r="O21" i="25"/>
  <c r="O25" i="25"/>
  <c r="O18" i="25"/>
  <c r="O10" i="25"/>
  <c r="O11" i="25"/>
  <c r="O5" i="25" l="1"/>
  <c r="D12" i="24" s="1"/>
  <c r="A14" i="24" s="1"/>
  <c r="W2" i="18" l="1"/>
  <c r="P36" i="18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Michal Čejka</author>
    <author>Kotěra Martin</author>
  </authors>
  <commentList>
    <comment ref="W8" authorId="0" shapeId="0" xr:uid="{00000000-0006-0000-0000-000002000000}">
      <text>
        <r>
          <rPr>
            <sz val="9"/>
            <color indexed="81"/>
            <rFont val="Tahoma"/>
            <family val="2"/>
            <charset val="238"/>
          </rPr>
          <t>běžně 18 - 20°C
možnost snížit dle průměru návrhových teplot (např. temperovaná garáž) - váženým poměrem plochy obálky budovy</t>
        </r>
      </text>
    </comment>
    <comment ref="W16" authorId="1" shapeId="0" xr:uid="{59D6DC2C-2734-46FB-A6C8-B69FBAED3F8D}">
      <text>
        <r>
          <rPr>
            <i/>
            <sz val="9"/>
            <color indexed="81"/>
            <rFont val="Tahoma"/>
            <family val="2"/>
            <charset val="238"/>
          </rPr>
          <t>Pokud není v PENB tepelná ztráta uvedena, lze ji orientačně stanovit z celkového tepelného toku H (součet toku větráním a prostupem) a rozdílu mezi návrhovou vnitřní a venkovní teplotou (dle teplotní oblasti)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Kotěra Martin</author>
  </authors>
  <commentList>
    <comment ref="C66" authorId="0" shapeId="0" xr:uid="{00000000-0006-0000-0300-000001000000}">
      <text>
        <r>
          <rPr>
            <b/>
            <sz val="9"/>
            <color indexed="81"/>
            <rFont val="Tahoma"/>
            <family val="2"/>
            <charset val="238"/>
          </rPr>
          <t>Měrný výkon UT 50 - 90 W/m2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5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  <bk>
      <extLst>
        <ext uri="{3e2802c4-a4d2-4d8b-9148-e3be6c30e623}">
          <xlrd:rvb i="2"/>
        </ext>
      </extLst>
    </bk>
    <bk>
      <extLst>
        <ext uri="{3e2802c4-a4d2-4d8b-9148-e3be6c30e623}">
          <xlrd:rvb i="3"/>
        </ext>
      </extLst>
    </bk>
    <bk>
      <extLst>
        <ext uri="{3e2802c4-a4d2-4d8b-9148-e3be6c30e623}">
          <xlrd:rvb i="4"/>
        </ext>
      </extLst>
    </bk>
    <bk>
      <extLst>
        <ext uri="{3e2802c4-a4d2-4d8b-9148-e3be6c30e623}">
          <xlrd:rvb i="5"/>
        </ext>
      </extLst>
    </bk>
    <bk>
      <extLst>
        <ext uri="{3e2802c4-a4d2-4d8b-9148-e3be6c30e623}">
          <xlrd:rvb i="6"/>
        </ext>
      </extLst>
    </bk>
    <bk>
      <extLst>
        <ext uri="{3e2802c4-a4d2-4d8b-9148-e3be6c30e623}">
          <xlrd:rvb i="7"/>
        </ext>
      </extLst>
    </bk>
    <bk>
      <extLst>
        <ext uri="{3e2802c4-a4d2-4d8b-9148-e3be6c30e623}">
          <xlrd:rvb i="8"/>
        </ext>
      </extLst>
    </bk>
    <bk>
      <extLst>
        <ext uri="{3e2802c4-a4d2-4d8b-9148-e3be6c30e623}">
          <xlrd:rvb i="9"/>
        </ext>
      </extLst>
    </bk>
    <bk>
      <extLst>
        <ext uri="{3e2802c4-a4d2-4d8b-9148-e3be6c30e623}">
          <xlrd:rvb i="10"/>
        </ext>
      </extLst>
    </bk>
    <bk>
      <extLst>
        <ext uri="{3e2802c4-a4d2-4d8b-9148-e3be6c30e623}">
          <xlrd:rvb i="11"/>
        </ext>
      </extLst>
    </bk>
    <bk>
      <extLst>
        <ext uri="{3e2802c4-a4d2-4d8b-9148-e3be6c30e623}">
          <xlrd:rvb i="12"/>
        </ext>
      </extLst>
    </bk>
    <bk>
      <extLst>
        <ext uri="{3e2802c4-a4d2-4d8b-9148-e3be6c30e623}">
          <xlrd:rvb i="13"/>
        </ext>
      </extLst>
    </bk>
    <bk>
      <extLst>
        <ext uri="{3e2802c4-a4d2-4d8b-9148-e3be6c30e623}">
          <xlrd:rvb i="14"/>
        </ext>
      </extLst>
    </bk>
  </futureMetadata>
  <cellMetadata count="1">
    <bk>
      <rc t="1" v="0"/>
    </bk>
  </cellMetadata>
  <valueMetadata count="15">
    <bk>
      <rc t="2" v="0"/>
    </bk>
    <bk>
      <rc t="2" v="1"/>
    </bk>
    <bk>
      <rc t="2" v="2"/>
    </bk>
    <bk>
      <rc t="2" v="3"/>
    </bk>
    <bk>
      <rc t="2" v="4"/>
    </bk>
    <bk>
      <rc t="2" v="5"/>
    </bk>
    <bk>
      <rc t="2" v="6"/>
    </bk>
    <bk>
      <rc t="2" v="7"/>
    </bk>
    <bk>
      <rc t="2" v="8"/>
    </bk>
    <bk>
      <rc t="2" v="9"/>
    </bk>
    <bk>
      <rc t="2" v="10"/>
    </bk>
    <bk>
      <rc t="2" v="11"/>
    </bk>
    <bk>
      <rc t="2" v="12"/>
    </bk>
    <bk>
      <rc t="2" v="13"/>
    </bk>
    <bk>
      <rc t="2" v="14"/>
    </bk>
  </valueMetadata>
</metadata>
</file>

<file path=xl/sharedStrings.xml><?xml version="1.0" encoding="utf-8"?>
<sst xmlns="http://schemas.openxmlformats.org/spreadsheetml/2006/main" count="207" uniqueCount="173">
  <si>
    <t>Adresa budovy</t>
  </si>
  <si>
    <t>Vlastník budovy</t>
  </si>
  <si>
    <t>Kontakt (tel. / e-mail)</t>
  </si>
  <si>
    <t>HeizJahr</t>
  </si>
  <si>
    <t>°C</t>
  </si>
  <si>
    <t>Návrhová vnitřní teplota:</t>
  </si>
  <si>
    <t>Zpracovatel (název spol. / IČO)</t>
  </si>
  <si>
    <t>Zpracovatel (osoba)</t>
  </si>
  <si>
    <t>Datum zpracování</t>
  </si>
  <si>
    <t>fotografie obálky budovy</t>
  </si>
  <si>
    <t xml:space="preserve">podpis zpracovatele hodnocení </t>
  </si>
  <si>
    <t>CELKOVÝ VÝKON OTOPNÉ SOUSTAVY</t>
  </si>
  <si>
    <t>kW</t>
  </si>
  <si>
    <t>TEPELNÁ ZTRÁTA OBJEKTU</t>
  </si>
  <si>
    <t>DESKOVÁ OTOPNÁ TĚLESA</t>
  </si>
  <si>
    <t>délka (mm)</t>
  </si>
  <si>
    <t>výška (mm) nebo nejbližší nižší</t>
  </si>
  <si>
    <t xml:space="preserve"> do 300</t>
  </si>
  <si>
    <t>ČLÁNKOVÁ OTOPNÁ TĚLESA</t>
  </si>
  <si>
    <t>vyplň počet článků</t>
  </si>
  <si>
    <t>výška (mm)</t>
  </si>
  <si>
    <t>hloubka (mm)</t>
  </si>
  <si>
    <t>počet článků</t>
  </si>
  <si>
    <t>OSTATNÍ OTOPNÁ TĚLESA</t>
  </si>
  <si>
    <t>délka (mm) nebo nejbližší nižší</t>
  </si>
  <si>
    <t>atypické OT</t>
  </si>
  <si>
    <t>výkon W pro 55/45/20°C)</t>
  </si>
  <si>
    <t>ks</t>
  </si>
  <si>
    <t>deskové OT</t>
  </si>
  <si>
    <t>článkové OT</t>
  </si>
  <si>
    <t>ostatní OT</t>
  </si>
  <si>
    <t>Tento list má být ve finální verzi skrytý a uzamčený</t>
  </si>
  <si>
    <t>celkový výkon OT</t>
  </si>
  <si>
    <t>W/ks</t>
  </si>
  <si>
    <t>výkon OT</t>
  </si>
  <si>
    <t>W/čl.</t>
  </si>
  <si>
    <t>B</t>
  </si>
  <si>
    <t>C</t>
  </si>
  <si>
    <t>E</t>
  </si>
  <si>
    <t>F</t>
  </si>
  <si>
    <t>G</t>
  </si>
  <si>
    <t>D</t>
  </si>
  <si>
    <t>Otopná soustava</t>
  </si>
  <si>
    <t>Podlahové topení (telovodní)</t>
  </si>
  <si>
    <r>
      <t>plocha (m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)</t>
    </r>
  </si>
  <si>
    <t>měrný výkon (W/m2)</t>
  </si>
  <si>
    <t>Výkon</t>
  </si>
  <si>
    <t>úsek</t>
  </si>
  <si>
    <t>oprávněné osoby</t>
  </si>
  <si>
    <t>Typ oprávnění zpracovatele</t>
  </si>
  <si>
    <t>Instalatér soustav s tepelnými čerpadly a mělkých geotermálních systémů (26-074-M)</t>
  </si>
  <si>
    <t>Jiné, doklad v příloze (např. v zahraničí vydaná oprávnění)</t>
  </si>
  <si>
    <t>Firma oprávněná dle §10d zákona č. 406/2000 Sb. k montáži OZE</t>
  </si>
  <si>
    <t>vyberte ze seznamu</t>
  </si>
  <si>
    <t>Osoba autorizovaná podle zákona č. 360/1992 Sb.</t>
  </si>
  <si>
    <t>Energetický specialista dle § 10 odst. 1 písm. a) nebo b) zákona č. 406/2000 Sb.</t>
  </si>
  <si>
    <t>připojovací rozteč (mm)</t>
  </si>
  <si>
    <t>identifikace nemovitosti</t>
  </si>
  <si>
    <t>Katastrální území / parc. číslo</t>
  </si>
  <si>
    <t>Typ 10</t>
  </si>
  <si>
    <t>Typ 11</t>
  </si>
  <si>
    <t>Typ 20</t>
  </si>
  <si>
    <t>Typ 21</t>
  </si>
  <si>
    <t>Typ 22</t>
  </si>
  <si>
    <t>Typ 33</t>
  </si>
  <si>
    <t>Q [W]</t>
  </si>
  <si>
    <t>Délka [mm]</t>
  </si>
  <si>
    <t>55/45/20°C</t>
  </si>
  <si>
    <t>Stávající zdroje tepla</t>
  </si>
  <si>
    <t>Kotel-bio – kotel na biomasu s ručním přikládáním vč. akumulační nádrže</t>
  </si>
  <si>
    <t>Nový zdroj tepla</t>
  </si>
  <si>
    <t>Kamna – lokální zdroj/zdroje na biomasu se samočinnou dodávkou paliva, s teplovodním výměníkem</t>
  </si>
  <si>
    <t>Kamna – lokální zdroj/zdroje na biomasu se samočinnou dodávkou paliva, sálavé nebo teplovzdušné</t>
  </si>
  <si>
    <t>TCV – tepelné čerpadlo vzduch-voda</t>
  </si>
  <si>
    <t>Kogenerace</t>
  </si>
  <si>
    <t>Kotel na tuhá fosilní paliva (uhlí, koks, uhelné brikety)</t>
  </si>
  <si>
    <t>Kotel na dřevo (biomasa, pelety, štěpka)</t>
  </si>
  <si>
    <t>Kotel na tuhá fosilní paliva (uhlí, koks, uhelné brikety) a dřevo (biomasa, pelety, štěpka)</t>
  </si>
  <si>
    <t>Plynový kotel nekondenzační</t>
  </si>
  <si>
    <t>Plynový kotel kondenzační</t>
  </si>
  <si>
    <t>Kotel na topné oleje</t>
  </si>
  <si>
    <t>Lokální topidla na tuhá fosilní paliva (uhlí, koks, uhelné brikety)</t>
  </si>
  <si>
    <t>Lokální topidla na dřevo (biomasa, pelety, štěpka)</t>
  </si>
  <si>
    <t>Lokální topidla na tuhá fosilní paliva (uhlí, koks, uhelné brikety) a dřevo (biomasa, pelety, štěpka)</t>
  </si>
  <si>
    <t>Lokální topidla s teplovodním výměníkem na tuhá fosilní paliva (uhlí, koks, uhelné brikety)</t>
  </si>
  <si>
    <t>Lokální topidla s teplovodním výměníkem na dřevo (biomasa, pelety, štěpka)</t>
  </si>
  <si>
    <t>a dřevo (biomasa, pelety, štěpka)</t>
  </si>
  <si>
    <t>Lokální plynová topidla (vafky apod.)</t>
  </si>
  <si>
    <t>Lokální topidla na topné oleje</t>
  </si>
  <si>
    <t>Elektrické přímotopy nebo el. akumulační kamna</t>
  </si>
  <si>
    <t>Elektrické podlahové vytápění</t>
  </si>
  <si>
    <t>Kamna AKU - individuálně stavěná akumulační kamna na biomasu</t>
  </si>
  <si>
    <t>Kotel-bio+ – kotel na biomasu se samočinnou dodávkou paliva</t>
  </si>
  <si>
    <t>TCA – tepelné čerpadlo vzduch-vzduch</t>
  </si>
  <si>
    <t>TCK – tepelné čerpadlo země-voda</t>
  </si>
  <si>
    <t>TCK – tepelné čerpadlo voda-voda</t>
  </si>
  <si>
    <t>CZT - napojení na soustavu zásobování teplem</t>
  </si>
  <si>
    <t>TCK – hybridní tepelné čerpadlo</t>
  </si>
  <si>
    <t>Bez otopné soustavy (lokální topidla)</t>
  </si>
  <si>
    <t>Stávající otopná soustava, teplovodní podlahové UT</t>
  </si>
  <si>
    <t>Stávající otopná soustava kombinace otopných těles a podlahového UT</t>
  </si>
  <si>
    <t>Stávající otopná soustava s otopnými tělesy (radiátory)</t>
  </si>
  <si>
    <t>Teplovzdušné vytápění</t>
  </si>
  <si>
    <t>Nová otopná soustava nebo rekonstrukce stávají, navrhovaná pro nízkoteplotní zdroje</t>
  </si>
  <si>
    <t xml:space="preserve">Vyberte nejlépe odpovídající popis </t>
  </si>
  <si>
    <t>Stávající hlavní zdroj tepla:</t>
  </si>
  <si>
    <t>Vyberte z nabídky</t>
  </si>
  <si>
    <t>Navrhovaný hlavní zdroj tepla (TČ):</t>
  </si>
  <si>
    <t>Vyberte</t>
  </si>
  <si>
    <t xml:space="preserve">A </t>
  </si>
  <si>
    <t>Mimořádně úsporná</t>
  </si>
  <si>
    <t>Velmi úsporná</t>
  </si>
  <si>
    <t>Úsporná</t>
  </si>
  <si>
    <t>Méně úsporná</t>
  </si>
  <si>
    <t>Nehospodárná</t>
  </si>
  <si>
    <t>Velmi nehospodárná</t>
  </si>
  <si>
    <t>Mimořádně nehospodárná</t>
  </si>
  <si>
    <t>Třída obálky budovy - Uem</t>
  </si>
  <si>
    <t>Návrhová teplota otopné vody</t>
  </si>
  <si>
    <t>Nízkoteplotní provoz, běžné TČ</t>
  </si>
  <si>
    <t>Typ tělesa</t>
  </si>
  <si>
    <t xml:space="preserve">Vyberte </t>
  </si>
  <si>
    <t xml:space="preserve"> UT přívod:</t>
  </si>
  <si>
    <t>UT zpátečka:</t>
  </si>
  <si>
    <t>Maximální návrhová teplota topné vody</t>
  </si>
  <si>
    <t>Výkony - koeficienty</t>
  </si>
  <si>
    <t>c:</t>
  </si>
  <si>
    <r>
      <rPr>
        <sz val="10"/>
        <rFont val="Aptos Narrow"/>
        <family val="2"/>
      </rPr>
      <t>∆</t>
    </r>
    <r>
      <rPr>
        <sz val="11"/>
        <rFont val="Arial CE"/>
        <charset val="238"/>
      </rPr>
      <t>t</t>
    </r>
    <r>
      <rPr>
        <sz val="10"/>
        <rFont val="Arial CE"/>
        <family val="2"/>
        <charset val="238"/>
      </rPr>
      <t>:</t>
    </r>
  </si>
  <si>
    <r>
      <rPr>
        <sz val="10"/>
        <rFont val="Aptos Narrow"/>
        <family val="2"/>
      </rPr>
      <t>∆</t>
    </r>
    <r>
      <rPr>
        <sz val="11"/>
        <rFont val="Arial CE"/>
        <charset val="238"/>
      </rPr>
      <t>t</t>
    </r>
    <r>
      <rPr>
        <vertAlign val="subscript"/>
        <sz val="11"/>
        <rFont val="Arial CE"/>
        <charset val="238"/>
      </rPr>
      <t>ln</t>
    </r>
    <r>
      <rPr>
        <sz val="10"/>
        <rFont val="Arial CE"/>
        <family val="2"/>
        <charset val="238"/>
      </rPr>
      <t>:</t>
    </r>
  </si>
  <si>
    <r>
      <rPr>
        <sz val="10"/>
        <rFont val="Aptos Narrow"/>
        <family val="2"/>
      </rPr>
      <t>∆</t>
    </r>
    <r>
      <rPr>
        <sz val="11"/>
        <rFont val="Arial CE"/>
        <charset val="238"/>
      </rPr>
      <t>t</t>
    </r>
    <r>
      <rPr>
        <vertAlign val="subscript"/>
        <sz val="11"/>
        <rFont val="Arial CE"/>
        <charset val="238"/>
      </rPr>
      <t>n</t>
    </r>
    <r>
      <rPr>
        <sz val="10"/>
        <rFont val="Arial CE"/>
        <family val="2"/>
        <charset val="238"/>
      </rPr>
      <t>:</t>
    </r>
  </si>
  <si>
    <r>
      <rPr>
        <sz val="10"/>
        <rFont val="Aptos Narrow"/>
        <family val="2"/>
      </rPr>
      <t>∆</t>
    </r>
    <r>
      <rPr>
        <sz val="11"/>
        <rFont val="Arial CE"/>
        <charset val="238"/>
      </rPr>
      <t>t</t>
    </r>
    <r>
      <rPr>
        <vertAlign val="subscript"/>
        <sz val="11"/>
        <rFont val="Arial CE"/>
        <charset val="238"/>
      </rPr>
      <t>ln,n</t>
    </r>
    <r>
      <rPr>
        <sz val="10"/>
        <rFont val="Arial CE"/>
        <family val="2"/>
        <charset val="238"/>
      </rPr>
      <t>:</t>
    </r>
  </si>
  <si>
    <t>55/45/20</t>
  </si>
  <si>
    <t>koefOT:</t>
  </si>
  <si>
    <t>exponent</t>
  </si>
  <si>
    <t>Aby bylo vhodné instalovat TČ, musí být splněna následující podmínka. Výkon otopné soustavy pro zvolený teplotní spád soustavy je vyšší nebo rovný tepelné ztrátě objektu.</t>
  </si>
  <si>
    <t>Do tabulky níže zadejte do barevně (zeleně) zvýrazněných políček počet ks/článků otopných těles.</t>
  </si>
  <si>
    <t>dle tepelných ztráty zadané na listu "Informace"</t>
  </si>
  <si>
    <t>vyplňte celkový počet článků</t>
  </si>
  <si>
    <t>vyplňte celkový počet kusů</t>
  </si>
  <si>
    <t>vyplňte údaje</t>
  </si>
  <si>
    <t xml:space="preserve">koef </t>
  </si>
  <si>
    <t>koef</t>
  </si>
  <si>
    <t>níže zvolte typy těles a vyplňte počty kusů v posuzované budově (nebo zóně)</t>
  </si>
  <si>
    <t>U atypických těles je nutné výkon pro zvolený teplotní spád 55/45/20°C zjistit z technických listů výrobce/českého distributora, výkon pro jiné teploty se přepočítá automaticky</t>
  </si>
  <si>
    <t>atypická otopná tělesa</t>
  </si>
  <si>
    <t>výkon při 55/45/20°C</t>
  </si>
  <si>
    <t>Poznámky</t>
  </si>
  <si>
    <t>Vyhodnocení</t>
  </si>
  <si>
    <t>vyhovuje</t>
  </si>
  <si>
    <t>doporučeno detailní posouzení</t>
  </si>
  <si>
    <t>Orientační vyhodnocení vhodnosti otopné soustavy pro tepelné čerpadlo:</t>
  </si>
  <si>
    <t>není vhodná, TČ pravděpodobně nebude pracovat s optimální účinností</t>
  </si>
  <si>
    <t>registrovaný energetický poradce/manažer</t>
  </si>
  <si>
    <t>Vyberte z nabídky:</t>
  </si>
  <si>
    <t>Otopná soustava s otopnými tělesy (radiátory)</t>
  </si>
  <si>
    <t>Otopná soustava, teplovodní podlahové UT ve všech obytných místnostech</t>
  </si>
  <si>
    <t>Otopná soustava s kombinací otopných těles a podlahového UT</t>
  </si>
  <si>
    <t>Nová otopná soustava nebo rekonstrukce stávající, navrhovaná pro nízkoteplotní zdroj</t>
  </si>
  <si>
    <t xml:space="preserve">podpis žadatele/vlastníka budovy </t>
  </si>
  <si>
    <t xml:space="preserve">ZJEDNODUŠENÝ VÝPOČET VÝKONU OTOPNÉ SOUSTAVY </t>
  </si>
  <si>
    <r>
      <t xml:space="preserve">slouží k ověření vhodnosti instalace tepelného čerpadla do objektu </t>
    </r>
    <r>
      <rPr>
        <i/>
        <sz val="11"/>
        <color theme="1"/>
        <rFont val="Calibri"/>
        <family val="2"/>
        <charset val="238"/>
        <scheme val="minor"/>
      </rPr>
      <t>(nejedná se o návrhovou pomůcku)</t>
    </r>
  </si>
  <si>
    <t>Adresa budovy:</t>
  </si>
  <si>
    <r>
      <rPr>
        <b/>
        <sz val="10"/>
        <rFont val="Arial CE"/>
        <charset val="238"/>
      </rPr>
      <t xml:space="preserve">Posuzovaná kritéria: </t>
    </r>
    <r>
      <rPr>
        <sz val="10"/>
        <rFont val="Arial CE"/>
        <charset val="238"/>
      </rPr>
      <t xml:space="preserve">
</t>
    </r>
    <r>
      <rPr>
        <b/>
        <sz val="10"/>
        <rFont val="Arial CE"/>
        <charset val="238"/>
      </rPr>
      <t xml:space="preserve">* </t>
    </r>
    <r>
      <rPr>
        <sz val="10"/>
        <rFont val="Arial CE"/>
        <charset val="238"/>
      </rPr>
      <t xml:space="preserve">Poměr výkonu otopné soustavy posuzované budovy při teplotním spádu topné vody vhodném pro běžná tepelná čerpadla.
* Výkon otopné soustavy při návrhových podmínkách by měl být min. o přirážku 8% vyšší než tepelná ztráta.
</t>
    </r>
  </si>
  <si>
    <t>Návod - Výpočtový nástroj pro posouzení vhodnosti instalace tepelného čerpadla pro vytápění</t>
  </si>
  <si>
    <t>Potvrzuji, že jsem byl s výsledkem hodnocení seznámen:</t>
  </si>
  <si>
    <r>
      <t xml:space="preserve">Návrhová tepelná ztráta </t>
    </r>
    <r>
      <rPr>
        <i/>
        <sz val="12"/>
        <rFont val="Calibri"/>
        <family val="2"/>
        <charset val="238"/>
        <scheme val="minor"/>
      </rPr>
      <t>(stav po realizaci opatření)</t>
    </r>
    <r>
      <rPr>
        <sz val="12"/>
        <rFont val="Calibri"/>
        <family val="2"/>
        <charset val="238"/>
        <scheme val="minor"/>
      </rPr>
      <t>:</t>
    </r>
  </si>
  <si>
    <t>Středněteplotní provoz, jen pro certifikovaná TČ</t>
  </si>
  <si>
    <r>
      <rPr>
        <b/>
        <sz val="10"/>
        <rFont val="Arial CE"/>
        <charset val="238"/>
      </rPr>
      <t xml:space="preserve">Účel nástroje: 
</t>
    </r>
    <r>
      <rPr>
        <sz val="10"/>
        <rFont val="Arial CE"/>
        <charset val="238"/>
      </rPr>
      <t xml:space="preserve">Posouzení vhodnosti instalace tepelného čerpadla na vytápění posuzované budovy, pro účel podpory v programu Nová zelená úsporám.
</t>
    </r>
    <r>
      <rPr>
        <i/>
        <sz val="10"/>
        <rFont val="Arial CE"/>
        <charset val="238"/>
      </rPr>
      <t xml:space="preserve">Výhradně pro tepelná čerpadla připojená k teplovodnímu systému vytápění!
</t>
    </r>
    <r>
      <rPr>
        <b/>
        <sz val="10"/>
        <rFont val="Arial CE"/>
        <charset val="238"/>
      </rPr>
      <t>Posouzení není vyžadováno pro:</t>
    </r>
    <r>
      <rPr>
        <i/>
        <sz val="10"/>
        <rFont val="Arial CE"/>
        <charset val="238"/>
      </rPr>
      <t xml:space="preserve">
- jiná tepelná čerpadla, než připojená k teplovodní otopné soustavě
- při komplexním zateplení obálky budovy
- u budov s celoplošným teplovodním podlahovým vytápěním nebo otopnou soustavou projektovanou pro nízkoteplotní provoz je hodnocení zjednodušeno</t>
    </r>
  </si>
  <si>
    <t>Před vyplnění tabulky proveďte pasport otopných těles v objektu a rozdělte je dle typu na desková, článková, ostatní a zapište jejich hlavní rozměry (výška, délka, připojovací rozteč pro článková tělesa)</t>
  </si>
  <si>
    <t>neúplné zadání nebo nevhodná otopná soustava</t>
  </si>
  <si>
    <t>datum podpisu</t>
  </si>
  <si>
    <r>
      <rPr>
        <b/>
        <sz val="18"/>
        <rFont val="Calibri"/>
        <family val="2"/>
        <charset val="238"/>
        <scheme val="minor"/>
      </rPr>
      <t xml:space="preserve">Výpočtový nástroj - Posouzení vhodnosti instalace tepelného čerpadla (TČ)   </t>
    </r>
    <r>
      <rPr>
        <b/>
        <sz val="12"/>
        <rFont val="Calibri"/>
        <family val="2"/>
        <charset val="238"/>
        <scheme val="minor"/>
      </rPr>
      <t xml:space="preserve">                                                                                                 
</t>
    </r>
    <r>
      <rPr>
        <i/>
        <sz val="12"/>
        <rFont val="Calibri"/>
        <family val="2"/>
        <charset val="238"/>
        <scheme val="minor"/>
      </rPr>
      <t xml:space="preserve">(teplovodní tepelná čerpadla připojená k teplovodní soustavě UT; verze červen 2026)      </t>
    </r>
    <r>
      <rPr>
        <b/>
        <sz val="12"/>
        <rFont val="Calibri"/>
        <family val="2"/>
        <charset val="238"/>
        <scheme val="minor"/>
      </rPr>
      <t xml:space="preserve">                               </t>
    </r>
  </si>
  <si>
    <t>doporučené úpravy stávající otopné soustavy apod.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</si>
</sst>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0.000"/>
    <numFmt numFmtId="166" formatCode="0&quot; &quot;\W"/>
  </numFmts>
  <fonts count="50">
    <font>
      <sz val="10"/>
      <name val="Arial CE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8"/>
      <name val="Arial CE"/>
      <charset val="238"/>
    </font>
    <font>
      <sz val="10"/>
      <name val="Arial"/>
      <family val="2"/>
      <charset val="238"/>
    </font>
    <font>
      <sz val="8"/>
      <color theme="1"/>
      <name val="Helvetica Neue Light"/>
      <charset val="238"/>
    </font>
    <font>
      <u/>
      <sz val="10"/>
      <color theme="10"/>
      <name val="Arial CE"/>
      <charset val="238"/>
    </font>
    <font>
      <sz val="8"/>
      <color theme="1"/>
      <name val="Helvetica Neue"/>
      <family val="2"/>
    </font>
    <font>
      <sz val="10"/>
      <name val="MS Sans Serif"/>
      <family val="2"/>
    </font>
    <font>
      <sz val="10"/>
      <name val="Helv"/>
    </font>
    <font>
      <sz val="10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4"/>
      <color indexed="8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b/>
      <sz val="20"/>
      <name val="Calibri"/>
      <family val="2"/>
      <charset val="238"/>
      <scheme val="minor"/>
    </font>
    <font>
      <sz val="24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sz val="12"/>
      <color indexed="8"/>
      <name val="Calibri"/>
      <family val="2"/>
      <charset val="238"/>
      <scheme val="minor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sz val="9"/>
      <name val="Calibri"/>
      <family val="2"/>
      <charset val="238"/>
      <scheme val="minor"/>
    </font>
    <font>
      <b/>
      <sz val="18"/>
      <name val="Calibri"/>
      <family val="2"/>
      <charset val="238"/>
      <scheme val="minor"/>
    </font>
    <font>
      <sz val="24"/>
      <name val="Calibri"/>
      <family val="2"/>
      <charset val="238"/>
    </font>
    <font>
      <b/>
      <sz val="8"/>
      <color theme="1"/>
      <name val="Helvetica Neue"/>
      <family val="2"/>
    </font>
    <font>
      <i/>
      <sz val="8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8"/>
      <color theme="1"/>
      <name val="Helvetica Neue Light"/>
      <charset val="238"/>
    </font>
    <font>
      <vertAlign val="superscript"/>
      <sz val="11"/>
      <color theme="1"/>
      <name val="Calibri"/>
      <family val="2"/>
      <charset val="238"/>
      <scheme val="minor"/>
    </font>
    <font>
      <b/>
      <sz val="12"/>
      <color indexed="8"/>
      <name val="Calibri"/>
      <family val="2"/>
      <charset val="238"/>
      <scheme val="minor"/>
    </font>
    <font>
      <b/>
      <sz val="10"/>
      <name val="Arial CE"/>
      <charset val="238"/>
    </font>
    <font>
      <b/>
      <sz val="12"/>
      <name val="Arial CE"/>
      <charset val="238"/>
    </font>
    <font>
      <i/>
      <sz val="10"/>
      <name val="Arial CE"/>
      <charset val="238"/>
    </font>
    <font>
      <b/>
      <sz val="11"/>
      <color theme="1"/>
      <name val="Calibri"/>
      <family val="2"/>
      <scheme val="minor"/>
    </font>
    <font>
      <sz val="10"/>
      <name val="Aptos Narrow"/>
      <family val="2"/>
    </font>
    <font>
      <sz val="11"/>
      <name val="Arial CE"/>
      <charset val="238"/>
    </font>
    <font>
      <sz val="10"/>
      <name val="Arial CE"/>
      <family val="2"/>
      <charset val="238"/>
    </font>
    <font>
      <vertAlign val="subscript"/>
      <sz val="11"/>
      <name val="Arial CE"/>
      <charset val="238"/>
    </font>
    <font>
      <sz val="1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i/>
      <sz val="9"/>
      <color theme="1"/>
      <name val="Calibri"/>
      <family val="2"/>
      <charset val="238"/>
      <scheme val="minor"/>
    </font>
    <font>
      <b/>
      <sz val="16"/>
      <color indexed="8"/>
      <name val="Calibri"/>
      <family val="2"/>
      <charset val="238"/>
      <scheme val="minor"/>
    </font>
    <font>
      <i/>
      <sz val="11"/>
      <name val="Calibri"/>
      <family val="2"/>
      <charset val="238"/>
      <scheme val="minor"/>
    </font>
    <font>
      <i/>
      <sz val="12"/>
      <name val="Calibri"/>
      <family val="2"/>
      <charset val="238"/>
      <scheme val="minor"/>
    </font>
    <font>
      <i/>
      <sz val="9"/>
      <color indexed="81"/>
      <name val="Tahoma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79998168889431442"/>
        <bgColor indexed="64"/>
      </patternFill>
    </fill>
  </fills>
  <borders count="63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7">
    <xf numFmtId="0" fontId="0" fillId="0" borderId="0"/>
    <xf numFmtId="0" fontId="7" fillId="0" borderId="0"/>
    <xf numFmtId="0" fontId="8" fillId="0" borderId="0"/>
    <xf numFmtId="0" fontId="10" fillId="0" borderId="0" applyNumberFormat="0" applyFill="0" applyBorder="0" applyAlignment="0" applyProtection="0"/>
    <xf numFmtId="0" fontId="13" fillId="0" borderId="0"/>
    <xf numFmtId="0" fontId="12" fillId="0" borderId="0"/>
    <xf numFmtId="0" fontId="6" fillId="0" borderId="0"/>
  </cellStyleXfs>
  <cellXfs count="321">
    <xf numFmtId="0" fontId="0" fillId="0" borderId="0" xfId="0"/>
    <xf numFmtId="0" fontId="14" fillId="2" borderId="0" xfId="0" applyFont="1" applyFill="1"/>
    <xf numFmtId="0" fontId="14" fillId="2" borderId="0" xfId="0" applyFont="1" applyFill="1" applyAlignment="1">
      <alignment horizontal="right"/>
    </xf>
    <xf numFmtId="0" fontId="6" fillId="0" borderId="0" xfId="6"/>
    <xf numFmtId="0" fontId="6" fillId="0" borderId="0" xfId="6" applyAlignment="1">
      <alignment horizontal="left"/>
    </xf>
    <xf numFmtId="0" fontId="6" fillId="0" borderId="0" xfId="6" applyAlignment="1">
      <alignment horizontal="center"/>
    </xf>
    <xf numFmtId="0" fontId="6" fillId="5" borderId="0" xfId="6" applyFill="1" applyAlignment="1">
      <alignment horizontal="left"/>
    </xf>
    <xf numFmtId="0" fontId="6" fillId="5" borderId="0" xfId="6" applyFill="1"/>
    <xf numFmtId="0" fontId="6" fillId="5" borderId="44" xfId="6" applyFill="1" applyBorder="1" applyAlignment="1">
      <alignment wrapText="1"/>
    </xf>
    <xf numFmtId="0" fontId="6" fillId="5" borderId="45" xfId="6" applyFill="1" applyBorder="1" applyAlignment="1">
      <alignment wrapText="1"/>
    </xf>
    <xf numFmtId="0" fontId="6" fillId="5" borderId="46" xfId="6" applyFill="1" applyBorder="1"/>
    <xf numFmtId="0" fontId="6" fillId="0" borderId="44" xfId="6" applyBorder="1"/>
    <xf numFmtId="0" fontId="6" fillId="0" borderId="45" xfId="6" applyBorder="1"/>
    <xf numFmtId="0" fontId="6" fillId="0" borderId="46" xfId="6" applyBorder="1"/>
    <xf numFmtId="0" fontId="6" fillId="3" borderId="0" xfId="6" applyFill="1"/>
    <xf numFmtId="164" fontId="6" fillId="3" borderId="0" xfId="6" applyNumberFormat="1" applyFill="1"/>
    <xf numFmtId="0" fontId="26" fillId="2" borderId="0" xfId="0" applyFont="1" applyFill="1" applyAlignment="1">
      <alignment horizontal="left" vertical="center"/>
    </xf>
    <xf numFmtId="0" fontId="21" fillId="2" borderId="0" xfId="0" applyFont="1" applyFill="1"/>
    <xf numFmtId="0" fontId="21" fillId="2" borderId="0" xfId="0" applyFont="1" applyFill="1" applyAlignment="1">
      <alignment horizontal="right"/>
    </xf>
    <xf numFmtId="0" fontId="14" fillId="2" borderId="0" xfId="4" applyFont="1" applyFill="1" applyAlignment="1">
      <alignment horizontal="centerContinuous" vertical="top"/>
    </xf>
    <xf numFmtId="0" fontId="14" fillId="2" borderId="0" xfId="0" applyFont="1" applyFill="1" applyAlignment="1">
      <alignment vertical="top"/>
    </xf>
    <xf numFmtId="0" fontId="22" fillId="2" borderId="0" xfId="4" applyFont="1" applyFill="1" applyAlignment="1">
      <alignment horizontal="centerContinuous" vertical="top"/>
    </xf>
    <xf numFmtId="0" fontId="14" fillId="2" borderId="0" xfId="0" applyFont="1" applyFill="1" applyAlignment="1">
      <alignment horizontal="centerContinuous"/>
    </xf>
    <xf numFmtId="0" fontId="14" fillId="2" borderId="0" xfId="0" applyFont="1" applyFill="1" applyAlignment="1">
      <alignment horizontal="centerContinuous" vertical="top"/>
    </xf>
    <xf numFmtId="0" fontId="14" fillId="2" borderId="0" xfId="0" applyFont="1" applyFill="1" applyAlignment="1">
      <alignment horizontal="right" vertical="top"/>
    </xf>
    <xf numFmtId="0" fontId="27" fillId="2" borderId="0" xfId="4" applyFont="1" applyFill="1" applyAlignment="1">
      <alignment vertical="center"/>
    </xf>
    <xf numFmtId="0" fontId="29" fillId="2" borderId="1" xfId="0" applyFont="1" applyFill="1" applyBorder="1" applyAlignment="1">
      <alignment horizontal="left" vertical="center"/>
    </xf>
    <xf numFmtId="0" fontId="17" fillId="2" borderId="0" xfId="0" applyFont="1" applyFill="1" applyAlignment="1">
      <alignment vertical="top"/>
    </xf>
    <xf numFmtId="0" fontId="19" fillId="2" borderId="0" xfId="5" applyFont="1" applyFill="1" applyAlignment="1">
      <alignment horizontal="right" vertical="center"/>
    </xf>
    <xf numFmtId="0" fontId="14" fillId="2" borderId="0" xfId="0" applyFont="1" applyFill="1" applyAlignment="1">
      <alignment horizontal="right" vertical="center"/>
    </xf>
    <xf numFmtId="1" fontId="16" fillId="2" borderId="0" xfId="5" applyNumberFormat="1" applyFont="1" applyFill="1" applyAlignment="1">
      <alignment horizontal="center" vertical="center"/>
    </xf>
    <xf numFmtId="0" fontId="14" fillId="2" borderId="0" xfId="4" applyFont="1" applyFill="1" applyAlignment="1">
      <alignment horizontal="centerContinuous"/>
    </xf>
    <xf numFmtId="0" fontId="14" fillId="2" borderId="0" xfId="0" applyFont="1" applyFill="1" applyAlignment="1">
      <alignment vertical="center"/>
    </xf>
    <xf numFmtId="0" fontId="17" fillId="2" borderId="0" xfId="0" applyFont="1" applyFill="1"/>
    <xf numFmtId="0" fontId="29" fillId="2" borderId="16" xfId="0" applyFont="1" applyFill="1" applyBorder="1" applyAlignment="1">
      <alignment horizontal="left" vertical="center"/>
    </xf>
    <xf numFmtId="0" fontId="29" fillId="2" borderId="0" xfId="0" applyFont="1" applyFill="1" applyAlignment="1">
      <alignment horizontal="left" vertical="center"/>
    </xf>
    <xf numFmtId="0" fontId="26" fillId="2" borderId="0" xfId="0" applyFont="1" applyFill="1" applyAlignment="1" applyProtection="1">
      <alignment horizontal="left" vertical="center"/>
      <protection hidden="1"/>
    </xf>
    <xf numFmtId="0" fontId="20" fillId="2" borderId="0" xfId="0" applyFont="1" applyFill="1" applyAlignment="1" applyProtection="1">
      <alignment horizontal="left" vertical="center"/>
      <protection hidden="1"/>
    </xf>
    <xf numFmtId="0" fontId="21" fillId="2" borderId="0" xfId="0" applyFont="1" applyFill="1" applyAlignment="1" applyProtection="1">
      <alignment vertical="center"/>
      <protection hidden="1"/>
    </xf>
    <xf numFmtId="0" fontId="28" fillId="2" borderId="0" xfId="0" applyFont="1" applyFill="1" applyAlignment="1" applyProtection="1">
      <alignment vertical="center"/>
      <protection hidden="1"/>
    </xf>
    <xf numFmtId="0" fontId="21" fillId="2" borderId="0" xfId="0" applyFont="1" applyFill="1" applyProtection="1">
      <protection hidden="1"/>
    </xf>
    <xf numFmtId="0" fontId="14" fillId="2" borderId="0" xfId="0" applyFont="1" applyFill="1" applyAlignment="1" applyProtection="1">
      <alignment horizontal="centerContinuous" vertical="top"/>
      <protection hidden="1"/>
    </xf>
    <xf numFmtId="2" fontId="23" fillId="2" borderId="0" xfId="5" applyNumberFormat="1" applyFont="1" applyFill="1" applyAlignment="1" applyProtection="1">
      <alignment horizontal="center" vertical="center"/>
      <protection hidden="1"/>
    </xf>
    <xf numFmtId="0" fontId="14" fillId="2" borderId="0" xfId="0" applyFont="1" applyFill="1" applyAlignment="1" applyProtection="1">
      <alignment vertical="top"/>
      <protection hidden="1"/>
    </xf>
    <xf numFmtId="0" fontId="15" fillId="2" borderId="0" xfId="4" applyFont="1" applyFill="1" applyAlignment="1" applyProtection="1">
      <alignment horizontal="left" vertical="center"/>
      <protection hidden="1"/>
    </xf>
    <xf numFmtId="0" fontId="14" fillId="2" borderId="0" xfId="0" applyFont="1" applyFill="1" applyAlignment="1" applyProtection="1">
      <alignment horizontal="centerContinuous"/>
      <protection hidden="1"/>
    </xf>
    <xf numFmtId="2" fontId="23" fillId="2" borderId="0" xfId="5" applyNumberFormat="1" applyFont="1" applyFill="1" applyAlignment="1" applyProtection="1">
      <alignment horizontal="center"/>
      <protection hidden="1"/>
    </xf>
    <xf numFmtId="0" fontId="14" fillId="2" borderId="0" xfId="0" applyFont="1" applyFill="1" applyProtection="1">
      <protection hidden="1"/>
    </xf>
    <xf numFmtId="0" fontId="14" fillId="2" borderId="0" xfId="0" applyFont="1" applyFill="1" applyAlignment="1" applyProtection="1">
      <alignment vertical="center"/>
      <protection hidden="1"/>
    </xf>
    <xf numFmtId="0" fontId="4" fillId="0" borderId="0" xfId="6" applyFont="1" applyAlignment="1">
      <alignment horizontal="center"/>
    </xf>
    <xf numFmtId="0" fontId="36" fillId="0" borderId="0" xfId="0" applyFont="1"/>
    <xf numFmtId="0" fontId="36" fillId="0" borderId="0" xfId="0" applyFont="1" applyProtection="1">
      <protection hidden="1"/>
    </xf>
    <xf numFmtId="0" fontId="0" fillId="0" borderId="0" xfId="0" applyProtection="1">
      <protection hidden="1"/>
    </xf>
    <xf numFmtId="0" fontId="38" fillId="0" borderId="13" xfId="0" applyFont="1" applyBorder="1" applyAlignment="1">
      <alignment horizontal="center"/>
    </xf>
    <xf numFmtId="0" fontId="31" fillId="0" borderId="58" xfId="0" applyFont="1" applyBorder="1" applyAlignment="1">
      <alignment horizontal="center" vertical="center" wrapText="1"/>
    </xf>
    <xf numFmtId="0" fontId="31" fillId="0" borderId="3" xfId="0" applyFont="1" applyBorder="1" applyAlignment="1">
      <alignment horizontal="center" vertical="center" wrapText="1"/>
    </xf>
    <xf numFmtId="0" fontId="31" fillId="0" borderId="25" xfId="0" applyFont="1" applyBorder="1" applyAlignment="1">
      <alignment horizontal="center" vertical="center" wrapText="1"/>
    </xf>
    <xf numFmtId="0" fontId="0" fillId="0" borderId="58" xfId="0" applyBorder="1" applyAlignment="1">
      <alignment vertical="center" wrapText="1"/>
    </xf>
    <xf numFmtId="0" fontId="0" fillId="0" borderId="3" xfId="0" applyBorder="1" applyAlignment="1">
      <alignment vertical="center" wrapText="1"/>
    </xf>
    <xf numFmtId="0" fontId="0" fillId="0" borderId="25" xfId="0" applyBorder="1" applyAlignment="1">
      <alignment vertical="center" wrapText="1"/>
    </xf>
    <xf numFmtId="0" fontId="0" fillId="0" borderId="3" xfId="0" applyBorder="1"/>
    <xf numFmtId="0" fontId="0" fillId="0" borderId="25" xfId="0" applyBorder="1"/>
    <xf numFmtId="0" fontId="0" fillId="0" borderId="28" xfId="0" applyBorder="1"/>
    <xf numFmtId="0" fontId="0" fillId="0" borderId="29" xfId="0" applyBorder="1"/>
    <xf numFmtId="0" fontId="0" fillId="0" borderId="59" xfId="0" applyBorder="1" applyAlignment="1">
      <alignment vertical="center" wrapText="1"/>
    </xf>
    <xf numFmtId="0" fontId="0" fillId="0" borderId="28" xfId="0" applyBorder="1" applyAlignment="1">
      <alignment vertical="center" wrapText="1"/>
    </xf>
    <xf numFmtId="0" fontId="0" fillId="0" borderId="29" xfId="0" applyBorder="1" applyAlignment="1">
      <alignment vertical="center" wrapText="1"/>
    </xf>
    <xf numFmtId="0" fontId="35" fillId="0" borderId="0" xfId="0" applyFont="1"/>
    <xf numFmtId="0" fontId="37" fillId="0" borderId="0" xfId="0" applyFont="1"/>
    <xf numFmtId="0" fontId="31" fillId="0" borderId="51" xfId="0" applyFont="1" applyBorder="1" applyAlignment="1">
      <alignment horizontal="center" vertical="center" wrapText="1"/>
    </xf>
    <xf numFmtId="0" fontId="0" fillId="0" borderId="51" xfId="0" applyBorder="1" applyAlignment="1">
      <alignment vertical="center" wrapText="1"/>
    </xf>
    <xf numFmtId="0" fontId="0" fillId="0" borderId="60" xfId="0" applyBorder="1" applyAlignment="1">
      <alignment vertical="center" wrapText="1"/>
    </xf>
    <xf numFmtId="0" fontId="31" fillId="0" borderId="5" xfId="0" applyFont="1" applyBorder="1" applyAlignment="1">
      <alignment horizontal="center" vertical="center" wrapText="1"/>
    </xf>
    <xf numFmtId="0" fontId="0" fillId="0" borderId="5" xfId="0" applyBorder="1" applyAlignment="1">
      <alignment vertical="center" wrapText="1"/>
    </xf>
    <xf numFmtId="0" fontId="0" fillId="0" borderId="27" xfId="0" applyBorder="1" applyAlignment="1">
      <alignment vertical="center" wrapText="1"/>
    </xf>
    <xf numFmtId="0" fontId="31" fillId="0" borderId="4" xfId="0" applyFont="1" applyBorder="1" applyAlignment="1">
      <alignment horizontal="center" vertical="center" wrapText="1"/>
    </xf>
    <xf numFmtId="0" fontId="0" fillId="0" borderId="4" xfId="0" applyBorder="1" applyAlignment="1">
      <alignment vertical="center" wrapText="1"/>
    </xf>
    <xf numFmtId="0" fontId="0" fillId="0" borderId="36" xfId="0" applyBorder="1" applyAlignment="1">
      <alignment vertical="center" wrapText="1"/>
    </xf>
    <xf numFmtId="0" fontId="0" fillId="0" borderId="0" xfId="0" applyAlignment="1">
      <alignment horizontal="center"/>
    </xf>
    <xf numFmtId="0" fontId="41" fillId="0" borderId="0" xfId="0" applyFont="1" applyAlignment="1">
      <alignment horizontal="center"/>
    </xf>
    <xf numFmtId="165" fontId="0" fillId="0" borderId="0" xfId="0" applyNumberFormat="1"/>
    <xf numFmtId="1" fontId="0" fillId="0" borderId="3" xfId="0" applyNumberFormat="1" applyBorder="1" applyAlignment="1">
      <alignment vertical="center" wrapText="1"/>
    </xf>
    <xf numFmtId="1" fontId="0" fillId="0" borderId="25" xfId="0" applyNumberFormat="1" applyBorder="1" applyAlignment="1">
      <alignment vertical="center" wrapText="1"/>
    </xf>
    <xf numFmtId="1" fontId="0" fillId="0" borderId="4" xfId="0" applyNumberFormat="1" applyBorder="1" applyAlignment="1">
      <alignment vertical="center" wrapText="1"/>
    </xf>
    <xf numFmtId="1" fontId="0" fillId="0" borderId="58" xfId="0" applyNumberFormat="1" applyBorder="1" applyAlignment="1">
      <alignment vertical="center" wrapText="1"/>
    </xf>
    <xf numFmtId="1" fontId="0" fillId="0" borderId="5" xfId="0" applyNumberFormat="1" applyBorder="1" applyAlignment="1">
      <alignment vertical="center" wrapText="1"/>
    </xf>
    <xf numFmtId="1" fontId="0" fillId="0" borderId="3" xfId="0" applyNumberFormat="1" applyBorder="1"/>
    <xf numFmtId="1" fontId="0" fillId="0" borderId="25" xfId="0" applyNumberFormat="1" applyBorder="1"/>
    <xf numFmtId="1" fontId="0" fillId="0" borderId="28" xfId="0" applyNumberFormat="1" applyBorder="1"/>
    <xf numFmtId="1" fontId="0" fillId="0" borderId="29" xfId="0" applyNumberFormat="1" applyBorder="1"/>
    <xf numFmtId="1" fontId="0" fillId="0" borderId="28" xfId="0" applyNumberFormat="1" applyBorder="1" applyAlignment="1">
      <alignment vertical="center" wrapText="1"/>
    </xf>
    <xf numFmtId="1" fontId="0" fillId="0" borderId="36" xfId="0" applyNumberFormat="1" applyBorder="1" applyAlignment="1">
      <alignment vertical="center" wrapText="1"/>
    </xf>
    <xf numFmtId="1" fontId="0" fillId="0" borderId="59" xfId="0" applyNumberFormat="1" applyBorder="1" applyAlignment="1">
      <alignment vertical="center" wrapText="1"/>
    </xf>
    <xf numFmtId="1" fontId="0" fillId="0" borderId="29" xfId="0" applyNumberFormat="1" applyBorder="1" applyAlignment="1">
      <alignment vertical="center" wrapText="1"/>
    </xf>
    <xf numFmtId="1" fontId="0" fillId="0" borderId="27" xfId="0" applyNumberFormat="1" applyBorder="1" applyAlignment="1">
      <alignment vertical="center" wrapText="1"/>
    </xf>
    <xf numFmtId="1" fontId="6" fillId="3" borderId="0" xfId="6" applyNumberFormat="1" applyFill="1"/>
    <xf numFmtId="0" fontId="3" fillId="0" borderId="0" xfId="6" applyFont="1"/>
    <xf numFmtId="0" fontId="31" fillId="2" borderId="0" xfId="6" applyFont="1" applyFill="1" applyAlignment="1" applyProtection="1">
      <alignment horizontal="left"/>
      <protection hidden="1"/>
    </xf>
    <xf numFmtId="0" fontId="6" fillId="2" borderId="0" xfId="6" applyFill="1" applyProtection="1">
      <protection hidden="1"/>
    </xf>
    <xf numFmtId="0" fontId="6" fillId="2" borderId="0" xfId="6" applyFill="1" applyAlignment="1" applyProtection="1">
      <alignment horizontal="left"/>
      <protection hidden="1"/>
    </xf>
    <xf numFmtId="0" fontId="3" fillId="2" borderId="0" xfId="6" applyFont="1" applyFill="1" applyAlignment="1" applyProtection="1">
      <alignment horizontal="left"/>
      <protection hidden="1"/>
    </xf>
    <xf numFmtId="0" fontId="31" fillId="2" borderId="13" xfId="6" applyFont="1" applyFill="1" applyBorder="1" applyAlignment="1" applyProtection="1">
      <alignment horizontal="left"/>
      <protection hidden="1"/>
    </xf>
    <xf numFmtId="0" fontId="31" fillId="2" borderId="14" xfId="6" applyFont="1" applyFill="1" applyBorder="1" applyProtection="1">
      <protection hidden="1"/>
    </xf>
    <xf numFmtId="164" fontId="31" fillId="2" borderId="14" xfId="6" applyNumberFormat="1" applyFont="1" applyFill="1" applyBorder="1" applyProtection="1">
      <protection hidden="1"/>
    </xf>
    <xf numFmtId="2" fontId="31" fillId="2" borderId="14" xfId="6" applyNumberFormat="1" applyFont="1" applyFill="1" applyBorder="1" applyProtection="1">
      <protection hidden="1"/>
    </xf>
    <xf numFmtId="0" fontId="31" fillId="2" borderId="15" xfId="6" applyFont="1" applyFill="1" applyBorder="1" applyProtection="1">
      <protection hidden="1"/>
    </xf>
    <xf numFmtId="0" fontId="3" fillId="2" borderId="0" xfId="6" applyFont="1" applyFill="1" applyProtection="1">
      <protection hidden="1"/>
    </xf>
    <xf numFmtId="0" fontId="31" fillId="2" borderId="16" xfId="6" applyFont="1" applyFill="1" applyBorder="1" applyAlignment="1" applyProtection="1">
      <alignment horizontal="left"/>
      <protection hidden="1"/>
    </xf>
    <xf numFmtId="0" fontId="31" fillId="2" borderId="0" xfId="6" applyFont="1" applyFill="1" applyProtection="1">
      <protection hidden="1"/>
    </xf>
    <xf numFmtId="164" fontId="31" fillId="2" borderId="0" xfId="6" applyNumberFormat="1" applyFont="1" applyFill="1" applyProtection="1">
      <protection hidden="1"/>
    </xf>
    <xf numFmtId="2" fontId="31" fillId="2" borderId="0" xfId="6" applyNumberFormat="1" applyFont="1" applyFill="1" applyProtection="1">
      <protection hidden="1"/>
    </xf>
    <xf numFmtId="0" fontId="31" fillId="2" borderId="17" xfId="6" applyFont="1" applyFill="1" applyBorder="1" applyProtection="1">
      <protection hidden="1"/>
    </xf>
    <xf numFmtId="0" fontId="6" fillId="2" borderId="0" xfId="6" applyFill="1" applyAlignment="1" applyProtection="1">
      <alignment horizontal="center"/>
      <protection hidden="1"/>
    </xf>
    <xf numFmtId="0" fontId="31" fillId="2" borderId="20" xfId="6" applyFont="1" applyFill="1" applyBorder="1" applyAlignment="1" applyProtection="1">
      <alignment horizontal="center"/>
      <protection hidden="1"/>
    </xf>
    <xf numFmtId="0" fontId="6" fillId="2" borderId="24" xfId="6" applyFill="1" applyBorder="1" applyAlignment="1" applyProtection="1">
      <alignment horizontal="center"/>
      <protection hidden="1"/>
    </xf>
    <xf numFmtId="0" fontId="6" fillId="2" borderId="38" xfId="6" applyFill="1" applyBorder="1" applyAlignment="1" applyProtection="1">
      <alignment horizontal="center"/>
      <protection hidden="1"/>
    </xf>
    <xf numFmtId="0" fontId="6" fillId="2" borderId="26" xfId="6" applyFill="1" applyBorder="1" applyAlignment="1" applyProtection="1">
      <alignment horizontal="center"/>
      <protection hidden="1"/>
    </xf>
    <xf numFmtId="0" fontId="6" fillId="2" borderId="59" xfId="6" applyFill="1" applyBorder="1" applyAlignment="1" applyProtection="1">
      <alignment horizontal="center"/>
      <protection hidden="1"/>
    </xf>
    <xf numFmtId="0" fontId="6" fillId="2" borderId="28" xfId="6" applyFill="1" applyBorder="1" applyAlignment="1" applyProtection="1">
      <alignment horizontal="center"/>
      <protection hidden="1"/>
    </xf>
    <xf numFmtId="0" fontId="6" fillId="2" borderId="36" xfId="6" applyFill="1" applyBorder="1" applyAlignment="1" applyProtection="1">
      <alignment horizontal="center"/>
      <protection hidden="1"/>
    </xf>
    <xf numFmtId="0" fontId="6" fillId="2" borderId="29" xfId="6" applyFill="1" applyBorder="1" applyAlignment="1" applyProtection="1">
      <alignment horizontal="center"/>
      <protection hidden="1"/>
    </xf>
    <xf numFmtId="0" fontId="6" fillId="2" borderId="27" xfId="6" applyFill="1" applyBorder="1" applyAlignment="1" applyProtection="1">
      <alignment horizontal="center"/>
      <protection hidden="1"/>
    </xf>
    <xf numFmtId="0" fontId="6" fillId="2" borderId="30" xfId="6" applyFill="1" applyBorder="1" applyAlignment="1" applyProtection="1">
      <alignment horizontal="center"/>
      <protection hidden="1"/>
    </xf>
    <xf numFmtId="0" fontId="6" fillId="6" borderId="61" xfId="6" applyFill="1" applyBorder="1" applyAlignment="1" applyProtection="1">
      <alignment horizontal="center" vertical="center"/>
      <protection locked="0" hidden="1"/>
    </xf>
    <xf numFmtId="0" fontId="6" fillId="6" borderId="8" xfId="6" applyFill="1" applyBorder="1" applyAlignment="1" applyProtection="1">
      <alignment horizontal="center" vertical="center"/>
      <protection locked="0" hidden="1"/>
    </xf>
    <xf numFmtId="0" fontId="6" fillId="6" borderId="7" xfId="6" applyFill="1" applyBorder="1" applyAlignment="1" applyProtection="1">
      <alignment horizontal="center" vertical="center"/>
      <protection locked="0" hidden="1"/>
    </xf>
    <xf numFmtId="0" fontId="6" fillId="6" borderId="34" xfId="6" applyFill="1" applyBorder="1" applyAlignment="1" applyProtection="1">
      <alignment horizontal="center" vertical="center"/>
      <protection locked="0" hidden="1"/>
    </xf>
    <xf numFmtId="0" fontId="6" fillId="6" borderId="62" xfId="6" applyFill="1" applyBorder="1" applyAlignment="1" applyProtection="1">
      <alignment horizontal="center" vertical="center"/>
      <protection locked="0" hidden="1"/>
    </xf>
    <xf numFmtId="0" fontId="6" fillId="6" borderId="53" xfId="6" applyFill="1" applyBorder="1" applyAlignment="1" applyProtection="1">
      <alignment horizontal="center" vertical="center"/>
      <protection locked="0" hidden="1"/>
    </xf>
    <xf numFmtId="0" fontId="6" fillId="6" borderId="9" xfId="6" applyFill="1" applyBorder="1" applyAlignment="1" applyProtection="1">
      <alignment horizontal="center" vertical="center"/>
      <protection locked="0" hidden="1"/>
    </xf>
    <xf numFmtId="0" fontId="6" fillId="6" borderId="19" xfId="6" applyFill="1" applyBorder="1" applyAlignment="1" applyProtection="1">
      <alignment horizontal="center" vertical="center"/>
      <protection locked="0" hidden="1"/>
    </xf>
    <xf numFmtId="0" fontId="4" fillId="2" borderId="26" xfId="6" applyFont="1" applyFill="1" applyBorder="1" applyAlignment="1" applyProtection="1">
      <alignment horizontal="center"/>
      <protection hidden="1"/>
    </xf>
    <xf numFmtId="0" fontId="6" fillId="6" borderId="8" xfId="6" applyFill="1" applyBorder="1" applyProtection="1">
      <protection locked="0" hidden="1"/>
    </xf>
    <xf numFmtId="0" fontId="6" fillId="6" borderId="31" xfId="6" applyFill="1" applyBorder="1" applyProtection="1">
      <protection locked="0" hidden="1"/>
    </xf>
    <xf numFmtId="0" fontId="6" fillId="6" borderId="32" xfId="6" applyFill="1" applyBorder="1" applyProtection="1">
      <protection locked="0" hidden="1"/>
    </xf>
    <xf numFmtId="0" fontId="6" fillId="6" borderId="5" xfId="6" applyFill="1" applyBorder="1" applyProtection="1">
      <protection locked="0" hidden="1"/>
    </xf>
    <xf numFmtId="0" fontId="6" fillId="6" borderId="3" xfId="6" applyFill="1" applyBorder="1" applyProtection="1">
      <protection locked="0" hidden="1"/>
    </xf>
    <xf numFmtId="0" fontId="6" fillId="6" borderId="25" xfId="6" applyFill="1" applyBorder="1" applyProtection="1">
      <protection locked="0" hidden="1"/>
    </xf>
    <xf numFmtId="0" fontId="6" fillId="6" borderId="2" xfId="6" applyFill="1" applyBorder="1" applyProtection="1">
      <protection locked="0" hidden="1"/>
    </xf>
    <xf numFmtId="0" fontId="6" fillId="6" borderId="39" xfId="6" applyFill="1" applyBorder="1" applyProtection="1">
      <protection locked="0" hidden="1"/>
    </xf>
    <xf numFmtId="0" fontId="6" fillId="6" borderId="40" xfId="6" applyFill="1" applyBorder="1" applyProtection="1">
      <protection locked="0" hidden="1"/>
    </xf>
    <xf numFmtId="0" fontId="31" fillId="2" borderId="11" xfId="6" applyFont="1" applyFill="1" applyBorder="1" applyAlignment="1" applyProtection="1">
      <alignment horizontal="center"/>
      <protection hidden="1"/>
    </xf>
    <xf numFmtId="0" fontId="3" fillId="2" borderId="41" xfId="6" applyFont="1" applyFill="1" applyBorder="1" applyProtection="1">
      <protection hidden="1"/>
    </xf>
    <xf numFmtId="0" fontId="6" fillId="2" borderId="42" xfId="6" applyFill="1" applyBorder="1" applyProtection="1">
      <protection hidden="1"/>
    </xf>
    <xf numFmtId="0" fontId="6" fillId="2" borderId="43" xfId="6" applyFill="1" applyBorder="1" applyAlignment="1" applyProtection="1">
      <alignment horizontal="center"/>
      <protection hidden="1"/>
    </xf>
    <xf numFmtId="0" fontId="6" fillId="2" borderId="30" xfId="6" applyFill="1" applyBorder="1" applyAlignment="1" applyProtection="1">
      <alignment horizontal="center"/>
      <protection locked="0" hidden="1"/>
    </xf>
    <xf numFmtId="166" fontId="45" fillId="0" borderId="31" xfId="6" applyNumberFormat="1" applyFont="1" applyBorder="1" applyAlignment="1" applyProtection="1">
      <alignment horizontal="center"/>
      <protection hidden="1"/>
    </xf>
    <xf numFmtId="0" fontId="6" fillId="2" borderId="24" xfId="6" applyFill="1" applyBorder="1" applyAlignment="1" applyProtection="1">
      <alignment horizontal="center"/>
      <protection locked="0" hidden="1"/>
    </xf>
    <xf numFmtId="166" fontId="45" fillId="0" borderId="3" xfId="6" applyNumberFormat="1" applyFont="1" applyBorder="1" applyAlignment="1" applyProtection="1">
      <alignment horizontal="center"/>
      <protection hidden="1"/>
    </xf>
    <xf numFmtId="0" fontId="6" fillId="2" borderId="26" xfId="6" applyFill="1" applyBorder="1" applyAlignment="1" applyProtection="1">
      <alignment horizontal="center"/>
      <protection locked="0" hidden="1"/>
    </xf>
    <xf numFmtId="166" fontId="45" fillId="0" borderId="28" xfId="6" applyNumberFormat="1" applyFont="1" applyBorder="1" applyAlignment="1" applyProtection="1">
      <alignment horizontal="center"/>
      <protection hidden="1"/>
    </xf>
    <xf numFmtId="0" fontId="6" fillId="6" borderId="29" xfId="6" applyFill="1" applyBorder="1" applyProtection="1">
      <protection locked="0" hidden="1"/>
    </xf>
    <xf numFmtId="0" fontId="31" fillId="2" borderId="44" xfId="6" applyFont="1" applyFill="1" applyBorder="1" applyAlignment="1" applyProtection="1">
      <alignment horizontal="center"/>
      <protection hidden="1"/>
    </xf>
    <xf numFmtId="0" fontId="5" fillId="2" borderId="38" xfId="6" applyFont="1" applyFill="1" applyBorder="1" applyAlignment="1" applyProtection="1">
      <alignment horizontal="center"/>
      <protection hidden="1"/>
    </xf>
    <xf numFmtId="0" fontId="5" fillId="2" borderId="46" xfId="6" applyFont="1" applyFill="1" applyBorder="1" applyAlignment="1" applyProtection="1">
      <alignment horizontal="center"/>
      <protection hidden="1"/>
    </xf>
    <xf numFmtId="0" fontId="6" fillId="2" borderId="32" xfId="6" applyFill="1" applyBorder="1" applyProtection="1">
      <protection hidden="1"/>
    </xf>
    <xf numFmtId="0" fontId="6" fillId="6" borderId="53" xfId="6" applyFill="1" applyBorder="1" applyProtection="1">
      <protection locked="0" hidden="1"/>
    </xf>
    <xf numFmtId="0" fontId="6" fillId="6" borderId="47" xfId="6" applyFill="1" applyBorder="1" applyProtection="1">
      <protection locked="0" hidden="1"/>
    </xf>
    <xf numFmtId="0" fontId="6" fillId="2" borderId="52" xfId="6" applyFill="1" applyBorder="1" applyProtection="1">
      <protection hidden="1"/>
    </xf>
    <xf numFmtId="9" fontId="46" fillId="4" borderId="11" xfId="5" applyNumberFormat="1" applyFont="1" applyFill="1" applyBorder="1" applyAlignment="1" applyProtection="1">
      <alignment horizontal="center" vertical="center"/>
      <protection hidden="1"/>
    </xf>
    <xf numFmtId="0" fontId="43" fillId="2" borderId="0" xfId="0" applyFont="1" applyFill="1" applyAlignment="1">
      <alignment horizontal="centerContinuous"/>
    </xf>
    <xf numFmtId="0" fontId="43" fillId="2" borderId="0" xfId="0" applyFont="1" applyFill="1" applyAlignment="1">
      <alignment vertical="top"/>
    </xf>
    <xf numFmtId="0" fontId="43" fillId="2" borderId="0" xfId="0" applyFont="1" applyFill="1" applyAlignment="1">
      <alignment horizontal="right" vertical="center"/>
    </xf>
    <xf numFmtId="0" fontId="22" fillId="2" borderId="0" xfId="0" applyFont="1" applyFill="1"/>
    <xf numFmtId="0" fontId="18" fillId="2" borderId="0" xfId="0" applyFont="1" applyFill="1" applyAlignment="1">
      <alignment horizontal="right"/>
    </xf>
    <xf numFmtId="1" fontId="34" fillId="2" borderId="0" xfId="5" applyNumberFormat="1" applyFont="1" applyFill="1" applyAlignment="1">
      <alignment horizontal="center" vertical="center"/>
    </xf>
    <xf numFmtId="0" fontId="19" fillId="2" borderId="0" xfId="0" applyFont="1" applyFill="1" applyAlignment="1">
      <alignment horizontal="centerContinuous" vertical="top"/>
    </xf>
    <xf numFmtId="0" fontId="18" fillId="2" borderId="0" xfId="4" applyFont="1" applyFill="1" applyAlignment="1">
      <alignment horizontal="left" vertical="center"/>
    </xf>
    <xf numFmtId="0" fontId="18" fillId="2" borderId="0" xfId="0" applyFont="1" applyFill="1" applyAlignment="1">
      <alignment vertical="top"/>
    </xf>
    <xf numFmtId="0" fontId="18" fillId="2" borderId="0" xfId="0" applyFont="1" applyFill="1" applyAlignment="1">
      <alignment horizontal="centerContinuous" vertical="top"/>
    </xf>
    <xf numFmtId="0" fontId="18" fillId="2" borderId="0" xfId="0" applyFont="1" applyFill="1" applyAlignment="1">
      <alignment horizontal="centerContinuous"/>
    </xf>
    <xf numFmtId="0" fontId="18" fillId="2" borderId="0" xfId="0" applyFont="1" applyFill="1"/>
    <xf numFmtId="0" fontId="18" fillId="2" borderId="0" xfId="4" applyFont="1" applyFill="1" applyAlignment="1">
      <alignment horizontal="right" vertical="center"/>
    </xf>
    <xf numFmtId="0" fontId="18" fillId="2" borderId="0" xfId="0" applyFont="1" applyFill="1" applyAlignment="1" applyProtection="1">
      <alignment horizontal="centerContinuous" vertical="top"/>
      <protection hidden="1"/>
    </xf>
    <xf numFmtId="0" fontId="18" fillId="2" borderId="0" xfId="0" applyFont="1" applyFill="1" applyAlignment="1" applyProtection="1">
      <alignment vertical="top"/>
      <protection hidden="1"/>
    </xf>
    <xf numFmtId="0" fontId="23" fillId="2" borderId="0" xfId="5" applyFont="1" applyFill="1" applyAlignment="1">
      <alignment horizontal="left" vertical="center"/>
    </xf>
    <xf numFmtId="0" fontId="18" fillId="2" borderId="0" xfId="0" applyFont="1" applyFill="1" applyAlignment="1">
      <alignment horizontal="right" vertical="center"/>
    </xf>
    <xf numFmtId="0" fontId="22" fillId="2" borderId="0" xfId="0" applyFont="1" applyFill="1" applyAlignment="1">
      <alignment vertical="center" wrapText="1"/>
    </xf>
    <xf numFmtId="0" fontId="22" fillId="2" borderId="0" xfId="0" applyFont="1" applyFill="1" applyAlignment="1">
      <alignment vertical="center"/>
    </xf>
    <xf numFmtId="0" fontId="30" fillId="2" borderId="0" xfId="0" applyFont="1" applyFill="1" applyAlignment="1" applyProtection="1">
      <alignment horizontal="left" vertical="top" wrapText="1"/>
      <protection locked="0"/>
    </xf>
    <xf numFmtId="0" fontId="31" fillId="2" borderId="0" xfId="6" applyFont="1" applyFill="1" applyAlignment="1" applyProtection="1">
      <alignment horizontal="center"/>
      <protection hidden="1"/>
    </xf>
    <xf numFmtId="0" fontId="19" fillId="2" borderId="0" xfId="0" applyFont="1" applyFill="1" applyAlignment="1" applyProtection="1">
      <alignment horizontal="centerContinuous" vertical="top"/>
      <protection hidden="1"/>
    </xf>
    <xf numFmtId="164" fontId="22" fillId="6" borderId="10" xfId="5" applyNumberFormat="1" applyFont="1" applyFill="1" applyBorder="1" applyAlignment="1" applyProtection="1">
      <alignment horizontal="center" vertical="center"/>
      <protection locked="0" hidden="1"/>
    </xf>
    <xf numFmtId="0" fontId="18" fillId="2" borderId="0" xfId="0" applyFont="1" applyFill="1" applyAlignment="1" applyProtection="1">
      <alignment horizontal="right" vertical="top"/>
      <protection hidden="1"/>
    </xf>
    <xf numFmtId="2" fontId="23" fillId="2" borderId="0" xfId="5" applyNumberFormat="1" applyFont="1" applyFill="1" applyAlignment="1" applyProtection="1">
      <alignment horizontal="right" vertical="center"/>
      <protection hidden="1"/>
    </xf>
    <xf numFmtId="164" fontId="22" fillId="0" borderId="0" xfId="5" applyNumberFormat="1" applyFont="1" applyAlignment="1" applyProtection="1">
      <alignment horizontal="center" vertical="center"/>
      <protection locked="0" hidden="1"/>
    </xf>
    <xf numFmtId="0" fontId="27" fillId="0" borderId="0" xfId="0" applyFont="1" applyAlignment="1" applyProtection="1">
      <alignment vertical="center"/>
      <protection locked="0" hidden="1"/>
    </xf>
    <xf numFmtId="0" fontId="14" fillId="0" borderId="0" xfId="0" applyFont="1" applyAlignment="1" applyProtection="1">
      <alignment vertical="top"/>
      <protection hidden="1"/>
    </xf>
    <xf numFmtId="0" fontId="18" fillId="0" borderId="0" xfId="0" applyFont="1" applyAlignment="1">
      <alignment vertical="top"/>
    </xf>
    <xf numFmtId="0" fontId="14" fillId="0" borderId="0" xfId="0" applyFont="1" applyAlignment="1">
      <alignment vertical="top"/>
    </xf>
    <xf numFmtId="0" fontId="18" fillId="0" borderId="0" xfId="0" applyFont="1" applyAlignment="1" applyProtection="1">
      <alignment vertical="top" wrapText="1"/>
      <protection hidden="1"/>
    </xf>
    <xf numFmtId="0" fontId="2" fillId="2" borderId="0" xfId="6" applyFont="1" applyFill="1" applyAlignment="1" applyProtection="1">
      <alignment horizontal="left"/>
      <protection hidden="1"/>
    </xf>
    <xf numFmtId="0" fontId="0" fillId="0" borderId="0" xfId="0" applyAlignment="1" applyProtection="1">
      <alignment horizontal="left" vertical="center" wrapText="1"/>
      <protection hidden="1"/>
    </xf>
    <xf numFmtId="0" fontId="18" fillId="2" borderId="0" xfId="0" applyFont="1" applyFill="1" applyAlignment="1">
      <alignment horizontal="left" vertical="center" wrapText="1"/>
    </xf>
    <xf numFmtId="0" fontId="30" fillId="2" borderId="13" xfId="0" applyFont="1" applyFill="1" applyBorder="1" applyAlignment="1" applyProtection="1">
      <alignment horizontal="left" vertical="top" wrapText="1"/>
      <protection locked="0"/>
    </xf>
    <xf numFmtId="0" fontId="30" fillId="2" borderId="14" xfId="0" applyFont="1" applyFill="1" applyBorder="1" applyAlignment="1" applyProtection="1">
      <alignment horizontal="left" vertical="top" wrapText="1"/>
      <protection locked="0"/>
    </xf>
    <xf numFmtId="0" fontId="30" fillId="2" borderId="15" xfId="0" applyFont="1" applyFill="1" applyBorder="1" applyAlignment="1" applyProtection="1">
      <alignment horizontal="left" vertical="top" wrapText="1"/>
      <protection locked="0"/>
    </xf>
    <xf numFmtId="0" fontId="30" fillId="2" borderId="18" xfId="0" applyFont="1" applyFill="1" applyBorder="1" applyAlignment="1" applyProtection="1">
      <alignment horizontal="left" vertical="top" wrapText="1"/>
      <protection locked="0"/>
    </xf>
    <xf numFmtId="0" fontId="30" fillId="2" borderId="9" xfId="0" applyFont="1" applyFill="1" applyBorder="1" applyAlignment="1" applyProtection="1">
      <alignment horizontal="left" vertical="top" wrapText="1"/>
      <protection locked="0"/>
    </xf>
    <xf numFmtId="0" fontId="30" fillId="2" borderId="19" xfId="0" applyFont="1" applyFill="1" applyBorder="1" applyAlignment="1" applyProtection="1">
      <alignment horizontal="left" vertical="top" wrapText="1"/>
      <protection locked="0"/>
    </xf>
    <xf numFmtId="0" fontId="22" fillId="2" borderId="0" xfId="4" applyFont="1" applyFill="1" applyAlignment="1">
      <alignment horizontal="left"/>
    </xf>
    <xf numFmtId="0" fontId="19" fillId="2" borderId="0" xfId="5" applyFont="1" applyFill="1" applyAlignment="1">
      <alignment horizontal="center" vertical="center"/>
    </xf>
    <xf numFmtId="0" fontId="47" fillId="2" borderId="9" xfId="0" applyFont="1" applyFill="1" applyBorder="1" applyAlignment="1">
      <alignment horizontal="center" vertical="top"/>
    </xf>
    <xf numFmtId="0" fontId="22" fillId="2" borderId="0" xfId="0" applyFont="1" applyFill="1" applyAlignment="1">
      <alignment horizontal="right" vertical="center"/>
    </xf>
    <xf numFmtId="0" fontId="22" fillId="2" borderId="0" xfId="0" applyFont="1" applyFill="1" applyAlignment="1">
      <alignment horizontal="left" vertical="center" wrapText="1"/>
    </xf>
    <xf numFmtId="0" fontId="29" fillId="2" borderId="16" xfId="0" applyFont="1" applyFill="1" applyBorder="1" applyAlignment="1">
      <alignment horizontal="left" vertical="center"/>
    </xf>
    <xf numFmtId="0" fontId="29" fillId="2" borderId="0" xfId="0" applyFont="1" applyFill="1" applyAlignment="1">
      <alignment horizontal="left" vertical="center"/>
    </xf>
    <xf numFmtId="0" fontId="18" fillId="2" borderId="0" xfId="0" applyFont="1" applyFill="1" applyAlignment="1">
      <alignment horizontal="right"/>
    </xf>
    <xf numFmtId="0" fontId="17" fillId="2" borderId="54" xfId="4" applyFont="1" applyFill="1" applyBorder="1" applyAlignment="1">
      <alignment horizontal="left" vertical="center"/>
    </xf>
    <xf numFmtId="0" fontId="17" fillId="2" borderId="55" xfId="4" applyFont="1" applyFill="1" applyBorder="1" applyAlignment="1">
      <alignment horizontal="left" vertical="center"/>
    </xf>
    <xf numFmtId="0" fontId="17" fillId="2" borderId="41" xfId="4" applyFont="1" applyFill="1" applyBorder="1" applyAlignment="1">
      <alignment horizontal="left" vertical="center"/>
    </xf>
    <xf numFmtId="0" fontId="18" fillId="2" borderId="0" xfId="0" applyFont="1" applyFill="1" applyAlignment="1">
      <alignment horizontal="left" vertical="center"/>
    </xf>
    <xf numFmtId="14" fontId="9" fillId="3" borderId="41" xfId="0" applyNumberFormat="1" applyFont="1" applyFill="1" applyBorder="1" applyAlignment="1" applyProtection="1">
      <alignment horizontal="left" vertical="center"/>
      <protection locked="0"/>
    </xf>
    <xf numFmtId="14" fontId="9" fillId="3" borderId="42" xfId="0" applyNumberFormat="1" applyFont="1" applyFill="1" applyBorder="1" applyAlignment="1" applyProtection="1">
      <alignment horizontal="left" vertical="center"/>
      <protection locked="0"/>
    </xf>
    <xf numFmtId="14" fontId="9" fillId="3" borderId="43" xfId="0" applyNumberFormat="1" applyFont="1" applyFill="1" applyBorder="1" applyAlignment="1" applyProtection="1">
      <alignment horizontal="left" vertical="center"/>
      <protection locked="0"/>
    </xf>
    <xf numFmtId="14" fontId="9" fillId="3" borderId="4" xfId="0" applyNumberFormat="1" applyFont="1" applyFill="1" applyBorder="1" applyAlignment="1" applyProtection="1">
      <alignment horizontal="left" vertical="center"/>
      <protection locked="0" hidden="1"/>
    </xf>
    <xf numFmtId="14" fontId="9" fillId="3" borderId="12" xfId="0" applyNumberFormat="1" applyFont="1" applyFill="1" applyBorder="1" applyAlignment="1" applyProtection="1">
      <alignment horizontal="left" vertical="center"/>
      <protection locked="0" hidden="1"/>
    </xf>
    <xf numFmtId="14" fontId="9" fillId="3" borderId="35" xfId="0" applyNumberFormat="1" applyFont="1" applyFill="1" applyBorder="1" applyAlignment="1" applyProtection="1">
      <alignment horizontal="left" vertical="center"/>
      <protection locked="0" hidden="1"/>
    </xf>
    <xf numFmtId="14" fontId="9" fillId="3" borderId="47" xfId="0" applyNumberFormat="1" applyFont="1" applyFill="1" applyBorder="1" applyAlignment="1" applyProtection="1">
      <alignment horizontal="left" vertical="center"/>
      <protection locked="0"/>
    </xf>
    <xf numFmtId="14" fontId="9" fillId="3" borderId="52" xfId="0" applyNumberFormat="1" applyFont="1" applyFill="1" applyBorder="1" applyAlignment="1" applyProtection="1">
      <alignment horizontal="left" vertical="center"/>
      <protection locked="0"/>
    </xf>
    <xf numFmtId="0" fontId="29" fillId="2" borderId="18" xfId="0" applyFont="1" applyFill="1" applyBorder="1" applyAlignment="1">
      <alignment horizontal="left" vertical="center"/>
    </xf>
    <xf numFmtId="0" fontId="29" fillId="2" borderId="9" xfId="0" applyFont="1" applyFill="1" applyBorder="1" applyAlignment="1">
      <alignment horizontal="left" vertical="center"/>
    </xf>
    <xf numFmtId="0" fontId="29" fillId="2" borderId="53" xfId="0" applyFont="1" applyFill="1" applyBorder="1" applyAlignment="1">
      <alignment horizontal="left" vertical="center"/>
    </xf>
    <xf numFmtId="4" fontId="22" fillId="6" borderId="0" xfId="0" applyNumberFormat="1" applyFont="1" applyFill="1" applyAlignment="1" applyProtection="1">
      <alignment horizontal="center" vertical="center"/>
      <protection locked="0"/>
    </xf>
    <xf numFmtId="0" fontId="19" fillId="2" borderId="54" xfId="0" applyFont="1" applyFill="1" applyBorder="1" applyAlignment="1">
      <alignment horizontal="left" vertical="center" wrapText="1"/>
    </xf>
    <xf numFmtId="0" fontId="0" fillId="0" borderId="55" xfId="0" applyBorder="1" applyAlignment="1">
      <alignment horizontal="left" vertical="center" wrapText="1"/>
    </xf>
    <xf numFmtId="0" fontId="0" fillId="0" borderId="56" xfId="0" applyBorder="1" applyAlignment="1">
      <alignment horizontal="left" vertical="center" wrapText="1"/>
    </xf>
    <xf numFmtId="0" fontId="32" fillId="3" borderId="21" xfId="0" applyFont="1" applyFill="1" applyBorder="1" applyAlignment="1" applyProtection="1">
      <alignment horizontal="left" vertical="center"/>
      <protection locked="0"/>
    </xf>
    <xf numFmtId="0" fontId="32" fillId="3" borderId="22" xfId="0" applyFont="1" applyFill="1" applyBorder="1" applyAlignment="1" applyProtection="1">
      <alignment horizontal="left" vertical="center"/>
      <protection locked="0"/>
    </xf>
    <xf numFmtId="0" fontId="11" fillId="3" borderId="2" xfId="3" applyFont="1" applyFill="1" applyBorder="1" applyAlignment="1" applyProtection="1">
      <alignment horizontal="left" vertical="center"/>
      <protection locked="0"/>
    </xf>
    <xf numFmtId="0" fontId="11" fillId="3" borderId="39" xfId="3" applyFont="1" applyFill="1" applyBorder="1" applyAlignment="1" applyProtection="1">
      <alignment horizontal="left" vertical="center"/>
      <protection locked="0"/>
    </xf>
    <xf numFmtId="0" fontId="9" fillId="3" borderId="21" xfId="0" applyFont="1" applyFill="1" applyBorder="1" applyAlignment="1" applyProtection="1">
      <alignment horizontal="left" vertical="center"/>
      <protection locked="0"/>
    </xf>
    <xf numFmtId="0" fontId="9" fillId="3" borderId="22" xfId="0" applyFont="1" applyFill="1" applyBorder="1" applyAlignment="1" applyProtection="1">
      <alignment horizontal="left" vertical="center"/>
      <protection locked="0"/>
    </xf>
    <xf numFmtId="0" fontId="9" fillId="3" borderId="23" xfId="0" applyFont="1" applyFill="1" applyBorder="1" applyAlignment="1" applyProtection="1">
      <alignment horizontal="left" vertical="center"/>
      <protection locked="0"/>
    </xf>
    <xf numFmtId="0" fontId="9" fillId="3" borderId="5" xfId="0" applyFont="1" applyFill="1" applyBorder="1" applyAlignment="1" applyProtection="1">
      <alignment horizontal="left" vertical="center"/>
      <protection locked="0"/>
    </xf>
    <xf numFmtId="0" fontId="9" fillId="3" borderId="3" xfId="0" applyFont="1" applyFill="1" applyBorder="1" applyAlignment="1" applyProtection="1">
      <alignment horizontal="left" vertical="center"/>
      <protection locked="0"/>
    </xf>
    <xf numFmtId="0" fontId="9" fillId="3" borderId="25" xfId="0" applyFont="1" applyFill="1" applyBorder="1" applyAlignment="1" applyProtection="1">
      <alignment horizontal="left" vertical="center"/>
      <protection locked="0"/>
    </xf>
    <xf numFmtId="49" fontId="9" fillId="3" borderId="28" xfId="0" applyNumberFormat="1" applyFont="1" applyFill="1" applyBorder="1" applyAlignment="1" applyProtection="1">
      <alignment horizontal="left" vertical="center"/>
      <protection locked="0"/>
    </xf>
    <xf numFmtId="49" fontId="9" fillId="3" borderId="29" xfId="0" applyNumberFormat="1" applyFont="1" applyFill="1" applyBorder="1" applyAlignment="1" applyProtection="1">
      <alignment horizontal="left" vertical="center"/>
      <protection locked="0"/>
    </xf>
    <xf numFmtId="0" fontId="29" fillId="2" borderId="13" xfId="0" applyFont="1" applyFill="1" applyBorder="1" applyAlignment="1">
      <alignment horizontal="left" vertical="center"/>
    </xf>
    <xf numFmtId="0" fontId="29" fillId="2" borderId="14" xfId="0" applyFont="1" applyFill="1" applyBorder="1" applyAlignment="1">
      <alignment horizontal="left" vertical="center"/>
    </xf>
    <xf numFmtId="0" fontId="29" fillId="2" borderId="57" xfId="0" applyFont="1" applyFill="1" applyBorder="1" applyAlignment="1">
      <alignment horizontal="left" vertical="center"/>
    </xf>
    <xf numFmtId="0" fontId="29" fillId="2" borderId="1" xfId="0" applyFont="1" applyFill="1" applyBorder="1" applyAlignment="1">
      <alignment horizontal="left" vertical="center"/>
    </xf>
    <xf numFmtId="0" fontId="9" fillId="3" borderId="27" xfId="0" applyFont="1" applyFill="1" applyBorder="1" applyAlignment="1" applyProtection="1">
      <alignment horizontal="left" vertical="center"/>
      <protection locked="0"/>
    </xf>
    <xf numFmtId="0" fontId="9" fillId="3" borderId="28" xfId="0" applyFont="1" applyFill="1" applyBorder="1" applyAlignment="1" applyProtection="1">
      <alignment horizontal="left" vertical="center"/>
      <protection locked="0"/>
    </xf>
    <xf numFmtId="3" fontId="11" fillId="3" borderId="39" xfId="3" applyNumberFormat="1" applyFont="1" applyFill="1" applyBorder="1" applyAlignment="1" applyProtection="1">
      <alignment horizontal="left" vertical="center"/>
      <protection locked="0"/>
    </xf>
    <xf numFmtId="3" fontId="11" fillId="3" borderId="40" xfId="3" applyNumberFormat="1" applyFont="1" applyFill="1" applyBorder="1" applyAlignment="1" applyProtection="1">
      <alignment horizontal="left" vertical="center"/>
      <protection locked="0"/>
    </xf>
    <xf numFmtId="3" fontId="11" fillId="3" borderId="22" xfId="3" applyNumberFormat="1" applyFont="1" applyFill="1" applyBorder="1" applyAlignment="1" applyProtection="1">
      <alignment horizontal="left" vertical="center"/>
      <protection locked="0"/>
    </xf>
    <xf numFmtId="3" fontId="11" fillId="3" borderId="23" xfId="3" applyNumberFormat="1" applyFont="1" applyFill="1" applyBorder="1" applyAlignment="1" applyProtection="1">
      <alignment horizontal="left" vertical="center"/>
      <protection locked="0"/>
    </xf>
    <xf numFmtId="0" fontId="6" fillId="2" borderId="16" xfId="6" applyFill="1" applyBorder="1" applyAlignment="1" applyProtection="1">
      <alignment horizontal="center"/>
      <protection hidden="1"/>
    </xf>
    <xf numFmtId="0" fontId="6" fillId="2" borderId="0" xfId="6" applyFill="1" applyAlignment="1" applyProtection="1">
      <alignment horizontal="center"/>
      <protection hidden="1"/>
    </xf>
    <xf numFmtId="166" fontId="6" fillId="6" borderId="51" xfId="6" applyNumberFormat="1" applyFill="1" applyBorder="1" applyAlignment="1" applyProtection="1">
      <alignment horizontal="center"/>
      <protection locked="0" hidden="1"/>
    </xf>
    <xf numFmtId="166" fontId="6" fillId="6" borderId="5" xfId="6" applyNumberFormat="1" applyFill="1" applyBorder="1" applyAlignment="1" applyProtection="1">
      <alignment horizontal="center"/>
      <protection locked="0" hidden="1"/>
    </xf>
    <xf numFmtId="166" fontId="6" fillId="6" borderId="60" xfId="6" applyNumberFormat="1" applyFill="1" applyBorder="1" applyAlignment="1" applyProtection="1">
      <alignment horizontal="center"/>
      <protection locked="0" hidden="1"/>
    </xf>
    <xf numFmtId="166" fontId="6" fillId="6" borderId="27" xfId="6" applyNumberFormat="1" applyFill="1" applyBorder="1" applyAlignment="1" applyProtection="1">
      <alignment horizontal="center"/>
      <protection locked="0" hidden="1"/>
    </xf>
    <xf numFmtId="0" fontId="6" fillId="2" borderId="51" xfId="6" applyFill="1" applyBorder="1" applyAlignment="1" applyProtection="1">
      <alignment horizontal="center"/>
      <protection hidden="1"/>
    </xf>
    <xf numFmtId="0" fontId="6" fillId="2" borderId="12" xfId="6" applyFill="1" applyBorder="1" applyAlignment="1" applyProtection="1">
      <alignment horizontal="center"/>
      <protection hidden="1"/>
    </xf>
    <xf numFmtId="0" fontId="6" fillId="2" borderId="35" xfId="6" applyFill="1" applyBorder="1" applyAlignment="1" applyProtection="1">
      <alignment horizontal="center"/>
      <protection hidden="1"/>
    </xf>
    <xf numFmtId="0" fontId="6" fillId="2" borderId="36" xfId="6" applyFill="1" applyBorder="1" applyAlignment="1" applyProtection="1">
      <alignment horizontal="center"/>
      <protection hidden="1"/>
    </xf>
    <xf numFmtId="0" fontId="6" fillId="2" borderId="37" xfId="6" applyFill="1" applyBorder="1" applyAlignment="1" applyProtection="1">
      <alignment horizontal="center"/>
      <protection hidden="1"/>
    </xf>
    <xf numFmtId="166" fontId="6" fillId="6" borderId="48" xfId="6" applyNumberFormat="1" applyFill="1" applyBorder="1" applyAlignment="1" applyProtection="1">
      <alignment horizontal="center"/>
      <protection locked="0" hidden="1"/>
    </xf>
    <xf numFmtId="166" fontId="6" fillId="6" borderId="21" xfId="6" applyNumberFormat="1" applyFill="1" applyBorder="1" applyAlignment="1" applyProtection="1">
      <alignment horizontal="center"/>
      <protection locked="0" hidden="1"/>
    </xf>
    <xf numFmtId="0" fontId="31" fillId="2" borderId="48" xfId="6" applyFont="1" applyFill="1" applyBorder="1" applyAlignment="1" applyProtection="1">
      <alignment horizontal="center"/>
      <protection hidden="1"/>
    </xf>
    <xf numFmtId="0" fontId="31" fillId="2" borderId="49" xfId="6" applyFont="1" applyFill="1" applyBorder="1" applyAlignment="1" applyProtection="1">
      <alignment horizontal="center"/>
      <protection hidden="1"/>
    </xf>
    <xf numFmtId="0" fontId="31" fillId="2" borderId="50" xfId="6" applyFont="1" applyFill="1" applyBorder="1" applyAlignment="1" applyProtection="1">
      <alignment horizontal="center"/>
      <protection hidden="1"/>
    </xf>
    <xf numFmtId="0" fontId="5" fillId="2" borderId="40" xfId="6" applyFont="1" applyFill="1" applyBorder="1" applyAlignment="1" applyProtection="1">
      <alignment horizontal="center" vertical="center" wrapText="1"/>
      <protection hidden="1"/>
    </xf>
    <xf numFmtId="0" fontId="5" fillId="2" borderId="52" xfId="6" applyFont="1" applyFill="1" applyBorder="1" applyAlignment="1" applyProtection="1">
      <alignment horizontal="center" vertical="center" wrapText="1"/>
      <protection hidden="1"/>
    </xf>
    <xf numFmtId="0" fontId="3" fillId="2" borderId="48" xfId="6" applyFont="1" applyFill="1" applyBorder="1" applyAlignment="1" applyProtection="1">
      <alignment horizontal="center"/>
      <protection hidden="1"/>
    </xf>
    <xf numFmtId="0" fontId="6" fillId="2" borderId="49" xfId="6" applyFill="1" applyBorder="1" applyAlignment="1" applyProtection="1">
      <alignment horizontal="center"/>
      <protection hidden="1"/>
    </xf>
    <xf numFmtId="0" fontId="6" fillId="2" borderId="50" xfId="6" applyFill="1" applyBorder="1" applyAlignment="1" applyProtection="1">
      <alignment horizontal="center"/>
      <protection hidden="1"/>
    </xf>
    <xf numFmtId="0" fontId="5" fillId="2" borderId="2" xfId="6" applyFont="1" applyFill="1" applyBorder="1" applyAlignment="1" applyProtection="1">
      <alignment horizontal="center" vertical="center" wrapText="1"/>
      <protection hidden="1"/>
    </xf>
    <xf numFmtId="0" fontId="6" fillId="2" borderId="53" xfId="6" applyFill="1" applyBorder="1" applyAlignment="1" applyProtection="1">
      <alignment horizontal="center" vertical="center" wrapText="1"/>
      <protection hidden="1"/>
    </xf>
    <xf numFmtId="0" fontId="5" fillId="2" borderId="39" xfId="6" applyFont="1" applyFill="1" applyBorder="1" applyAlignment="1" applyProtection="1">
      <alignment horizontal="center" vertical="center" wrapText="1"/>
      <protection hidden="1"/>
    </xf>
    <xf numFmtId="0" fontId="5" fillId="2" borderId="47" xfId="6" applyFont="1" applyFill="1" applyBorder="1" applyAlignment="1" applyProtection="1">
      <alignment horizontal="center" vertical="center" wrapText="1"/>
      <protection hidden="1"/>
    </xf>
    <xf numFmtId="0" fontId="6" fillId="6" borderId="6" xfId="6" applyFill="1" applyBorder="1" applyAlignment="1" applyProtection="1">
      <alignment horizontal="center"/>
      <protection locked="0" hidden="1"/>
    </xf>
    <xf numFmtId="0" fontId="6" fillId="6" borderId="34" xfId="6" applyFill="1" applyBorder="1" applyAlignment="1" applyProtection="1">
      <alignment horizontal="center"/>
      <protection locked="0" hidden="1"/>
    </xf>
    <xf numFmtId="0" fontId="6" fillId="2" borderId="58" xfId="6" applyFill="1" applyBorder="1" applyAlignment="1" applyProtection="1">
      <alignment horizontal="center"/>
      <protection hidden="1"/>
    </xf>
    <xf numFmtId="0" fontId="6" fillId="2" borderId="3" xfId="6" applyFill="1" applyBorder="1" applyAlignment="1" applyProtection="1">
      <alignment horizontal="center"/>
      <protection hidden="1"/>
    </xf>
    <xf numFmtId="0" fontId="6" fillId="2" borderId="39" xfId="6" applyFill="1" applyBorder="1" applyAlignment="1" applyProtection="1">
      <alignment horizontal="center"/>
      <protection hidden="1"/>
    </xf>
    <xf numFmtId="0" fontId="6" fillId="2" borderId="25" xfId="6" applyFill="1" applyBorder="1" applyAlignment="1" applyProtection="1">
      <alignment horizontal="center"/>
      <protection hidden="1"/>
    </xf>
    <xf numFmtId="0" fontId="31" fillId="2" borderId="58" xfId="6" applyFont="1" applyFill="1" applyBorder="1" applyAlignment="1" applyProtection="1">
      <alignment horizontal="center"/>
      <protection locked="0" hidden="1"/>
    </xf>
    <xf numFmtId="0" fontId="31" fillId="2" borderId="3" xfId="6" applyFont="1" applyFill="1" applyBorder="1" applyAlignment="1" applyProtection="1">
      <alignment horizontal="center"/>
      <protection locked="0" hidden="1"/>
    </xf>
    <xf numFmtId="0" fontId="31" fillId="2" borderId="4" xfId="6" applyFont="1" applyFill="1" applyBorder="1" applyAlignment="1" applyProtection="1">
      <alignment horizontal="center"/>
      <protection locked="0" hidden="1"/>
    </xf>
    <xf numFmtId="0" fontId="31" fillId="2" borderId="25" xfId="6" applyFont="1" applyFill="1" applyBorder="1" applyAlignment="1" applyProtection="1">
      <alignment horizontal="center"/>
      <protection locked="0" hidden="1"/>
    </xf>
    <xf numFmtId="0" fontId="31" fillId="2" borderId="5" xfId="6" applyFont="1" applyFill="1" applyBorder="1" applyAlignment="1" applyProtection="1">
      <alignment horizontal="center"/>
      <protection locked="0" hidden="1"/>
    </xf>
    <xf numFmtId="0" fontId="6" fillId="2" borderId="33" xfId="6" applyFill="1" applyBorder="1" applyAlignment="1" applyProtection="1">
      <alignment horizontal="center"/>
      <protection hidden="1"/>
    </xf>
    <xf numFmtId="0" fontId="6" fillId="2" borderId="27" xfId="6" applyFill="1" applyBorder="1" applyAlignment="1" applyProtection="1">
      <alignment horizontal="center"/>
      <protection hidden="1"/>
    </xf>
    <xf numFmtId="0" fontId="31" fillId="2" borderId="51" xfId="6" applyFont="1" applyFill="1" applyBorder="1" applyAlignment="1" applyProtection="1">
      <alignment horizontal="center"/>
      <protection hidden="1"/>
    </xf>
    <xf numFmtId="0" fontId="31" fillId="2" borderId="12" xfId="6" applyFont="1" applyFill="1" applyBorder="1" applyAlignment="1" applyProtection="1">
      <alignment horizontal="center"/>
      <protection hidden="1"/>
    </xf>
    <xf numFmtId="0" fontId="31" fillId="4" borderId="18" xfId="6" applyFont="1" applyFill="1" applyBorder="1" applyAlignment="1" applyProtection="1">
      <alignment horizontal="center" vertical="center"/>
      <protection hidden="1"/>
    </xf>
    <xf numFmtId="0" fontId="31" fillId="4" borderId="9" xfId="6" applyFont="1" applyFill="1" applyBorder="1" applyAlignment="1" applyProtection="1">
      <alignment horizontal="center" vertical="center"/>
      <protection hidden="1"/>
    </xf>
    <xf numFmtId="0" fontId="31" fillId="4" borderId="19" xfId="6" applyFont="1" applyFill="1" applyBorder="1" applyAlignment="1" applyProtection="1">
      <alignment horizontal="center" vertical="center"/>
      <protection hidden="1"/>
    </xf>
    <xf numFmtId="0" fontId="6" fillId="6" borderId="36" xfId="6" applyFill="1" applyBorder="1" applyAlignment="1" applyProtection="1">
      <alignment horizontal="center"/>
      <protection locked="0" hidden="1"/>
    </xf>
    <xf numFmtId="0" fontId="6" fillId="6" borderId="37" xfId="6" applyFill="1" applyBorder="1" applyAlignment="1" applyProtection="1">
      <alignment horizontal="center"/>
      <protection locked="0" hidden="1"/>
    </xf>
    <xf numFmtId="0" fontId="6" fillId="2" borderId="5" xfId="6" applyFill="1" applyBorder="1" applyAlignment="1" applyProtection="1">
      <alignment horizontal="center"/>
      <protection hidden="1"/>
    </xf>
    <xf numFmtId="0" fontId="6" fillId="6" borderId="4" xfId="6" applyFill="1" applyBorder="1" applyAlignment="1" applyProtection="1">
      <alignment horizontal="center"/>
      <protection locked="0" hidden="1"/>
    </xf>
    <xf numFmtId="0" fontId="6" fillId="6" borderId="35" xfId="6" applyFill="1" applyBorder="1" applyAlignment="1" applyProtection="1">
      <alignment horizontal="center"/>
      <protection locked="0" hidden="1"/>
    </xf>
    <xf numFmtId="0" fontId="6" fillId="2" borderId="7" xfId="6" applyFill="1" applyBorder="1" applyAlignment="1" applyProtection="1">
      <alignment horizontal="center"/>
      <protection hidden="1"/>
    </xf>
    <xf numFmtId="0" fontId="6" fillId="2" borderId="8" xfId="6" applyFill="1" applyBorder="1" applyAlignment="1" applyProtection="1">
      <alignment horizontal="center"/>
      <protection hidden="1"/>
    </xf>
    <xf numFmtId="0" fontId="31" fillId="0" borderId="3" xfId="0" applyFont="1" applyBorder="1" applyAlignment="1">
      <alignment horizontal="center" vertical="center" wrapText="1"/>
    </xf>
    <xf numFmtId="0" fontId="31" fillId="0" borderId="25" xfId="0" applyFont="1" applyBorder="1" applyAlignment="1">
      <alignment horizontal="center" vertical="center" wrapText="1"/>
    </xf>
    <xf numFmtId="0" fontId="31" fillId="0" borderId="12" xfId="0" applyFont="1" applyBorder="1" applyAlignment="1">
      <alignment horizontal="center" vertical="center" wrapText="1"/>
    </xf>
    <xf numFmtId="0" fontId="31" fillId="0" borderId="51" xfId="0" applyFont="1" applyBorder="1" applyAlignment="1">
      <alignment horizontal="center" vertical="center" wrapText="1"/>
    </xf>
    <xf numFmtId="0" fontId="31" fillId="0" borderId="35" xfId="0" applyFont="1" applyBorder="1" applyAlignment="1">
      <alignment horizontal="center" vertical="center" wrapText="1"/>
    </xf>
    <xf numFmtId="0" fontId="38" fillId="0" borderId="49" xfId="0" applyFont="1" applyBorder="1" applyAlignment="1">
      <alignment horizontal="center"/>
    </xf>
    <xf numFmtId="0" fontId="38" fillId="0" borderId="50" xfId="0" applyFont="1" applyBorder="1" applyAlignment="1">
      <alignment horizontal="center"/>
    </xf>
    <xf numFmtId="0" fontId="38" fillId="0" borderId="22" xfId="0" applyFont="1" applyBorder="1" applyAlignment="1">
      <alignment horizontal="center"/>
    </xf>
    <xf numFmtId="0" fontId="38" fillId="0" borderId="23" xfId="0" applyFont="1" applyBorder="1" applyAlignment="1">
      <alignment horizontal="center"/>
    </xf>
    <xf numFmtId="0" fontId="38" fillId="0" borderId="48" xfId="0" applyFont="1" applyBorder="1" applyAlignment="1">
      <alignment horizontal="center"/>
    </xf>
    <xf numFmtId="0" fontId="0" fillId="0" borderId="0" xfId="0" applyAlignment="1">
      <alignment horizontal="center" vertical="center"/>
    </xf>
    <xf numFmtId="0" fontId="38" fillId="0" borderId="14" xfId="0" applyFont="1" applyBorder="1" applyAlignment="1">
      <alignment horizontal="center"/>
    </xf>
    <xf numFmtId="0" fontId="38" fillId="0" borderId="15" xfId="0" applyFont="1" applyBorder="1" applyAlignment="1">
      <alignment horizontal="center"/>
    </xf>
    <xf numFmtId="0" fontId="0" fillId="0" borderId="0" xfId="0" applyAlignment="1">
      <alignment horizontal="center"/>
    </xf>
    <xf numFmtId="0" fontId="6" fillId="0" borderId="0" xfId="6" applyAlignment="1">
      <alignment horizontal="center"/>
    </xf>
    <xf numFmtId="0" fontId="47" fillId="2" borderId="0" xfId="0" applyFont="1" applyFill="1" applyBorder="1" applyAlignment="1">
      <alignment horizontal="center" vertical="top"/>
    </xf>
    <xf numFmtId="0" fontId="47" fillId="2" borderId="13" xfId="0" applyFont="1" applyFill="1" applyBorder="1" applyAlignment="1" applyProtection="1">
      <alignment horizontal="left" vertical="top" wrapText="1" indent="1"/>
      <protection locked="0"/>
    </xf>
    <xf numFmtId="0" fontId="47" fillId="2" borderId="14" xfId="0" applyFont="1" applyFill="1" applyBorder="1" applyAlignment="1" applyProtection="1">
      <alignment horizontal="left" vertical="top" wrapText="1" indent="1"/>
      <protection locked="0"/>
    </xf>
    <xf numFmtId="0" fontId="47" fillId="2" borderId="15" xfId="0" applyFont="1" applyFill="1" applyBorder="1" applyAlignment="1" applyProtection="1">
      <alignment horizontal="left" vertical="top" wrapText="1" indent="1"/>
      <protection locked="0"/>
    </xf>
    <xf numFmtId="0" fontId="47" fillId="2" borderId="18" xfId="0" applyFont="1" applyFill="1" applyBorder="1" applyAlignment="1" applyProtection="1">
      <alignment horizontal="left" vertical="top" wrapText="1" indent="1"/>
      <protection locked="0"/>
    </xf>
    <xf numFmtId="0" fontId="47" fillId="2" borderId="9" xfId="0" applyFont="1" applyFill="1" applyBorder="1" applyAlignment="1" applyProtection="1">
      <alignment horizontal="left" vertical="top" wrapText="1" indent="1"/>
      <protection locked="0"/>
    </xf>
    <xf numFmtId="0" fontId="47" fillId="2" borderId="19" xfId="0" applyFont="1" applyFill="1" applyBorder="1" applyAlignment="1" applyProtection="1">
      <alignment horizontal="left" vertical="top" wrapText="1" indent="1"/>
      <protection locked="0"/>
    </xf>
  </cellXfs>
  <cellStyles count="7">
    <cellStyle name="Hypertextový odkaz" xfId="3" builtinId="8"/>
    <cellStyle name="Normální" xfId="0" builtinId="0"/>
    <cellStyle name="normální 2" xfId="1" xr:uid="{00000000-0005-0000-0000-000002000000}"/>
    <cellStyle name="normální 3" xfId="2" xr:uid="{00000000-0005-0000-0000-000003000000}"/>
    <cellStyle name="Normální 4" xfId="6" xr:uid="{00000000-0005-0000-0000-000004000000}"/>
    <cellStyle name="Standard_HWB Kurzverf. Formular" xfId="5" xr:uid="{00000000-0005-0000-0000-000007000000}"/>
    <cellStyle name="Standard_HWB Kurzverf. Formular (2)" xfId="4" xr:uid="{00000000-0005-0000-0000-000008000000}"/>
  </cellStyles>
  <dxfs count="11">
    <dxf>
      <font>
        <color auto="1"/>
      </font>
      <fill>
        <patternFill>
          <bgColor theme="0" tint="-0.499984740745262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rgb="FFFF0000"/>
      </font>
    </dxf>
    <dxf>
      <font>
        <color rgb="FFD2A000"/>
      </font>
    </dxf>
    <dxf>
      <font>
        <color rgb="FF00860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D2A000"/>
      <color rgb="FF008600"/>
      <color rgb="FFE43900"/>
      <color rgb="FFBB2B0A"/>
      <color rgb="FF006500"/>
      <color rgb="FF993366"/>
      <color rgb="FFE7C343"/>
      <color rgb="FFA7150A"/>
      <color rgb="FF706F6F"/>
      <color rgb="FFDE7F2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microsoft.com/office/2022/10/relationships/richValueRel" Target="richData/richValueRel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sheetMetadata" Target="metadata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microsoft.com/office/2017/06/relationships/rdRichValueTypes" Target="richData/rdRichValueTypes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microsoft.com/office/2017/06/relationships/rdRichValueStructure" Target="richData/rdrichvaluestructure.xml"/><Relationship Id="rId10" Type="http://schemas.openxmlformats.org/officeDocument/2006/relationships/styles" Target="styles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17/06/relationships/rdRichValue" Target="richData/rdrichvalue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6.png"/><Relationship Id="rId2" Type="http://schemas.openxmlformats.org/officeDocument/2006/relationships/image" Target="../media/image15.png"/><Relationship Id="rId1" Type="http://schemas.openxmlformats.org/officeDocument/2006/relationships/image" Target="../media/image1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0.jpeg"/><Relationship Id="rId2" Type="http://schemas.openxmlformats.org/officeDocument/2006/relationships/image" Target="../media/image19.jpeg"/><Relationship Id="rId1" Type="http://schemas.openxmlformats.org/officeDocument/2006/relationships/image" Target="../media/image18.jpe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7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38099</xdr:colOff>
      <xdr:row>4</xdr:row>
      <xdr:rowOff>142874</xdr:rowOff>
    </xdr:from>
    <xdr:to>
      <xdr:col>13</xdr:col>
      <xdr:colOff>9525</xdr:colOff>
      <xdr:row>52</xdr:row>
      <xdr:rowOff>0</xdr:rowOff>
    </xdr:to>
    <xdr:sp macro="" textlink="">
      <xdr:nvSpPr>
        <xdr:cNvPr id="3" name="TextovéPole 2">
          <a:extLst>
            <a:ext uri="{FF2B5EF4-FFF2-40B4-BE49-F238E27FC236}">
              <a16:creationId xmlns:a16="http://schemas.microsoft.com/office/drawing/2014/main" id="{36A1A992-CD51-94E3-6886-A4122495241D}"/>
            </a:ext>
          </a:extLst>
        </xdr:cNvPr>
        <xdr:cNvSpPr txBox="1"/>
      </xdr:nvSpPr>
      <xdr:spPr>
        <a:xfrm>
          <a:off x="38099" y="2457449"/>
          <a:ext cx="7896226" cy="762952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cs-CZ" sz="1100" b="1"/>
            <a:t>NÁVOD</a:t>
          </a:r>
        </a:p>
        <a:p>
          <a:endParaRPr lang="cs-CZ" sz="1100" b="1"/>
        </a:p>
        <a:p>
          <a:r>
            <a:rPr lang="cs-CZ" sz="1100"/>
            <a:t>Přepněte se na list "</a:t>
          </a:r>
          <a:r>
            <a:rPr lang="cs-CZ" sz="1100" b="1"/>
            <a:t>Informace</a:t>
          </a:r>
          <a:r>
            <a:rPr lang="cs-CZ" sz="1100"/>
            <a:t>" kde vyplníte základní údaje o stavbě, zpracovateli hodnocení a o typu</a:t>
          </a:r>
          <a:r>
            <a:rPr lang="cs-CZ" sz="1100" baseline="0"/>
            <a:t> a základních parametrech otopné soustavy</a:t>
          </a:r>
          <a:r>
            <a:rPr lang="cs-CZ" sz="1100"/>
            <a:t>. Na tomto listu jsou také přehledně zobrazeny všechny výsledky.</a:t>
          </a:r>
        </a:p>
        <a:p>
          <a:r>
            <a:rPr lang="cs-CZ" sz="1100"/>
            <a:t>Na</a:t>
          </a:r>
          <a:r>
            <a:rPr lang="cs-CZ" sz="1100" baseline="0"/>
            <a:t> této kartě zadejte </a:t>
          </a:r>
          <a:r>
            <a:rPr lang="cs-CZ" sz="1100" b="1" baseline="0"/>
            <a:t>návrhovou tepelnou ztrátu budovy</a:t>
          </a:r>
          <a:r>
            <a:rPr lang="cs-CZ" sz="1100" baseline="0"/>
            <a:t>, údaj platný pro stav po realizaci opatření, pokud je navrhováno současně i zateplení, údaj po jeho realizaci. Není-li k dispozici přesnější výpočet, lze přibližnou tepelnou ztrátu stanovit z údajů o celkovém tepelném toku prostupem tepla a větráním, popř. informací o obálce budovy a větrání v PENB nebo Renovačním pasu NZÚ, možno využít online nástroje na odborných webech. </a:t>
          </a:r>
          <a:endParaRPr lang="cs-CZ" sz="1100"/>
        </a:p>
        <a:p>
          <a:endParaRPr lang="cs-CZ" sz="1100"/>
        </a:p>
        <a:p>
          <a:endParaRPr lang="cs-CZ" sz="1100"/>
        </a:p>
        <a:p>
          <a:endParaRPr lang="cs-CZ" sz="1100"/>
        </a:p>
        <a:p>
          <a:endParaRPr lang="cs-CZ" sz="1100"/>
        </a:p>
        <a:p>
          <a:endParaRPr lang="cs-CZ" sz="1100"/>
        </a:p>
        <a:p>
          <a:endParaRPr lang="cs-CZ" sz="1100"/>
        </a:p>
        <a:p>
          <a:endParaRPr lang="cs-CZ" sz="1100"/>
        </a:p>
        <a:p>
          <a:endParaRPr lang="cs-CZ" sz="1100"/>
        </a:p>
        <a:p>
          <a:endParaRPr lang="cs-CZ" sz="1100"/>
        </a:p>
        <a:p>
          <a:endParaRPr lang="cs-CZ" sz="1100"/>
        </a:p>
        <a:p>
          <a:endParaRPr lang="cs-CZ" sz="1100"/>
        </a:p>
        <a:p>
          <a:endParaRPr lang="cs-CZ" sz="1100"/>
        </a:p>
        <a:p>
          <a:endParaRPr lang="cs-CZ" sz="1100"/>
        </a:p>
        <a:p>
          <a:endParaRPr lang="cs-CZ" sz="1100"/>
        </a:p>
        <a:p>
          <a:endParaRPr lang="cs-CZ" sz="1100"/>
        </a:p>
        <a:p>
          <a:endParaRPr lang="cs-CZ" sz="1100"/>
        </a:p>
        <a:p>
          <a:r>
            <a:rPr lang="cs-CZ" sz="1100"/>
            <a:t>Dále zadejte</a:t>
          </a:r>
          <a:r>
            <a:rPr lang="cs-CZ" sz="1100" baseline="0"/>
            <a:t> základní údaje o zdrojích tepla a otopné soustavě. Zvolte typ tepelného čerpadla, zda se jedná o "nízkoteplotní", nebo splňující požadovanou třídu energetické účinnosti A++ také pro střednětepleotní režim provozu, tj +55°C, viz obrázek výše. V závislosti na tomto výběru bude vybrána maximální návrhová teplota topné vody v otopné soustavě.</a:t>
          </a:r>
          <a:endParaRPr lang="cs-CZ" sz="1100"/>
        </a:p>
        <a:p>
          <a:endParaRPr lang="cs-CZ" sz="1100"/>
        </a:p>
        <a:p>
          <a:r>
            <a:rPr lang="cs-CZ" sz="1100"/>
            <a:t>Na</a:t>
          </a:r>
          <a:r>
            <a:rPr lang="cs-CZ" sz="1100" baseline="0"/>
            <a:t> listu "</a:t>
          </a:r>
          <a:r>
            <a:rPr lang="cs-CZ" sz="1100" b="1" baseline="0"/>
            <a:t>Zadání OS</a:t>
          </a:r>
          <a:r>
            <a:rPr lang="cs-CZ" sz="1100" baseline="0"/>
            <a:t>" vyplňte údaje o otopné soustavě, počty a rozměry těles. Desková tělesa můžete vybrat z přednastavených typů, viz obrázek:</a:t>
          </a:r>
        </a:p>
        <a:p>
          <a:endParaRPr lang="cs-CZ" sz="1100" baseline="0"/>
        </a:p>
        <a:p>
          <a:endParaRPr lang="cs-CZ" sz="1100" baseline="0"/>
        </a:p>
        <a:p>
          <a:endParaRPr lang="cs-CZ" sz="1100" baseline="0"/>
        </a:p>
        <a:p>
          <a:endParaRPr lang="cs-CZ" sz="1100" baseline="0"/>
        </a:p>
        <a:p>
          <a:endParaRPr lang="cs-CZ" sz="1100" baseline="0"/>
        </a:p>
        <a:p>
          <a:endParaRPr lang="cs-CZ" sz="1100" baseline="0"/>
        </a:p>
        <a:p>
          <a:endParaRPr lang="cs-CZ" sz="1100" baseline="0"/>
        </a:p>
        <a:p>
          <a:endParaRPr lang="cs-CZ" sz="1100" baseline="0"/>
        </a:p>
        <a:p>
          <a:endParaRPr lang="cs-CZ" sz="1100" baseline="0"/>
        </a:p>
        <a:p>
          <a:endParaRPr lang="cs-CZ" sz="1100" baseline="0"/>
        </a:p>
        <a:p>
          <a:endParaRPr lang="cs-CZ" sz="1100"/>
        </a:p>
        <a:p>
          <a:r>
            <a:rPr lang="cs-CZ" sz="1100" b="1" u="sng"/>
            <a:t>Upozornění:</a:t>
          </a:r>
        </a:p>
        <a:p>
          <a:r>
            <a:rPr lang="cs-CZ" sz="1100" b="1" i="1"/>
            <a:t>Hodnocení otopné soustavy je zjednodušené, výsledek</a:t>
          </a:r>
          <a:r>
            <a:rPr lang="cs-CZ" sz="1100" b="1" i="1" baseline="0"/>
            <a:t> je pouze informativní, neslouží pro návrh systému vytápění.</a:t>
          </a:r>
          <a:endParaRPr lang="cs-CZ" sz="1100" b="1" i="1"/>
        </a:p>
      </xdr:txBody>
    </xdr:sp>
    <xdr:clientData/>
  </xdr:twoCellAnchor>
  <xdr:twoCellAnchor editAs="oneCell">
    <xdr:from>
      <xdr:col>0</xdr:col>
      <xdr:colOff>447674</xdr:colOff>
      <xdr:row>14</xdr:row>
      <xdr:rowOff>95250</xdr:rowOff>
    </xdr:from>
    <xdr:to>
      <xdr:col>6</xdr:col>
      <xdr:colOff>543448</xdr:colOff>
      <xdr:row>18</xdr:row>
      <xdr:rowOff>133446</xdr:rowOff>
    </xdr:to>
    <xdr:pic>
      <xdr:nvPicPr>
        <xdr:cNvPr id="4" name="Obrázek 3">
          <a:extLst>
            <a:ext uri="{FF2B5EF4-FFF2-40B4-BE49-F238E27FC236}">
              <a16:creationId xmlns:a16="http://schemas.microsoft.com/office/drawing/2014/main" id="{C822A303-22F9-A03A-023C-A778CD810C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47674" y="4029075"/>
          <a:ext cx="3753374" cy="685896"/>
        </a:xfrm>
        <a:prstGeom prst="rect">
          <a:avLst/>
        </a:prstGeom>
      </xdr:spPr>
    </xdr:pic>
    <xdr:clientData/>
  </xdr:twoCellAnchor>
  <xdr:twoCellAnchor editAs="oneCell">
    <xdr:from>
      <xdr:col>7</xdr:col>
      <xdr:colOff>152400</xdr:colOff>
      <xdr:row>12</xdr:row>
      <xdr:rowOff>138410</xdr:rowOff>
    </xdr:from>
    <xdr:to>
      <xdr:col>10</xdr:col>
      <xdr:colOff>590550</xdr:colOff>
      <xdr:row>29</xdr:row>
      <xdr:rowOff>86501</xdr:rowOff>
    </xdr:to>
    <xdr:pic>
      <xdr:nvPicPr>
        <xdr:cNvPr id="6" name="Obrázek 5">
          <a:extLst>
            <a:ext uri="{FF2B5EF4-FFF2-40B4-BE49-F238E27FC236}">
              <a16:creationId xmlns:a16="http://schemas.microsoft.com/office/drawing/2014/main" id="{40A9A5CA-B002-6B94-9270-E684614F0A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419600" y="3748385"/>
          <a:ext cx="2266950" cy="2700816"/>
        </a:xfrm>
        <a:prstGeom prst="rect">
          <a:avLst/>
        </a:prstGeom>
      </xdr:spPr>
    </xdr:pic>
    <xdr:clientData/>
  </xdr:twoCellAnchor>
  <xdr:twoCellAnchor editAs="oneCell">
    <xdr:from>
      <xdr:col>1</xdr:col>
      <xdr:colOff>457200</xdr:colOff>
      <xdr:row>35</xdr:row>
      <xdr:rowOff>161924</xdr:rowOff>
    </xdr:from>
    <xdr:to>
      <xdr:col>11</xdr:col>
      <xdr:colOff>57150</xdr:colOff>
      <xdr:row>46</xdr:row>
      <xdr:rowOff>126046</xdr:rowOff>
    </xdr:to>
    <xdr:pic>
      <xdr:nvPicPr>
        <xdr:cNvPr id="7" name="Obrázek 6">
          <a:extLst>
            <a:ext uri="{FF2B5EF4-FFF2-40B4-BE49-F238E27FC236}">
              <a16:creationId xmlns:a16="http://schemas.microsoft.com/office/drawing/2014/main" id="{4017DB10-2C28-9B84-A89F-07C08E8269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66800" y="7496174"/>
          <a:ext cx="5695950" cy="174529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457201</xdr:colOff>
      <xdr:row>54</xdr:row>
      <xdr:rowOff>45354</xdr:rowOff>
    </xdr:from>
    <xdr:to>
      <xdr:col>2</xdr:col>
      <xdr:colOff>4857</xdr:colOff>
      <xdr:row>68</xdr:row>
      <xdr:rowOff>28761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B27732B1-29A7-F0F9-2176-122FB49B57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7201" y="10179954"/>
          <a:ext cx="2466788" cy="265040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575236</xdr:colOff>
      <xdr:row>54</xdr:row>
      <xdr:rowOff>58971</xdr:rowOff>
    </xdr:from>
    <xdr:to>
      <xdr:col>7</xdr:col>
      <xdr:colOff>209176</xdr:colOff>
      <xdr:row>68</xdr:row>
      <xdr:rowOff>159870</xdr:rowOff>
    </xdr:to>
    <xdr:pic>
      <xdr:nvPicPr>
        <xdr:cNvPr id="3" name="Obrázek 2" descr="500_110_Side_FTG4978_1200x1200_AAARadiatory">
          <a:extLst>
            <a:ext uri="{FF2B5EF4-FFF2-40B4-BE49-F238E27FC236}">
              <a16:creationId xmlns:a16="http://schemas.microsoft.com/office/drawing/2014/main" id="{94E1796A-57C7-F042-5016-2ACE46300B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46986" y="10193571"/>
          <a:ext cx="2681941" cy="27678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59766</xdr:colOff>
      <xdr:row>53</xdr:row>
      <xdr:rowOff>171824</xdr:rowOff>
    </xdr:from>
    <xdr:to>
      <xdr:col>9</xdr:col>
      <xdr:colOff>331841</xdr:colOff>
      <xdr:row>67</xdr:row>
      <xdr:rowOff>134473</xdr:rowOff>
    </xdr:to>
    <xdr:pic>
      <xdr:nvPicPr>
        <xdr:cNvPr id="4" name="Obrázek 3" descr="Bruckner - ALBRECHT otopné těleso 500x1570 mm, středové připojení, bílá  600.115.4 | HezkaKoupelna.cz">
          <a:extLst>
            <a:ext uri="{FF2B5EF4-FFF2-40B4-BE49-F238E27FC236}">
              <a16:creationId xmlns:a16="http://schemas.microsoft.com/office/drawing/2014/main" id="{D6CDAC5C-3CDC-524C-84F5-8A1E00793A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89116" y="10115924"/>
          <a:ext cx="881675" cy="2629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pasivnidomy.sharepoint.com/samba/Porsenna_ops/PROJEKTY/14038_ISO%2050001%20Opava_2/03%20&#345;e&#353;en&#237;/03%20Ak&#269;n&#237;%20pl&#225;n/Ak&#269;n&#237;%20pl&#225;n%20Statut&#225;rn&#237;ho%20m&#283;sta%20Opavy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pasivnidomy.sharepoint.com/Projekty/09_CPD/12%20PHPP/Zkou&#382;k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řehled budov a VO"/>
      <sheetName val="návod k použití "/>
    </sheetNames>
    <sheetDataSet>
      <sheetData sheetId="0" refreshError="1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Úvod"/>
      <sheetName val="Hodnocení"/>
      <sheetName val="Přehled"/>
      <sheetName val="Vytápěná plocha"/>
      <sheetName val="Klima"/>
      <sheetName val="U-hodnoty"/>
      <sheetName val="Materiály"/>
      <sheetName val="Plochy"/>
      <sheetName val="Zemina"/>
      <sheetName val="Prvky"/>
      <sheetName val="Okna"/>
      <sheetName val="Zastínění"/>
      <sheetName val="Větrání"/>
      <sheetName val="Větrání Další"/>
      <sheetName val="VytSezonní"/>
      <sheetName val="Vytápění"/>
      <sheetName val="Tepelný výkon"/>
      <sheetName val="Větrání-L"/>
      <sheetName val="Léto"/>
      <sheetName val="Chlazení"/>
      <sheetName val="Chladicí jednotky"/>
      <sheetName val="Chladicí výkon"/>
      <sheetName val="TV+rozvody"/>
      <sheetName val="TV-solár"/>
      <sheetName val="Fotovoltaika"/>
      <sheetName val="Elektřina"/>
      <sheetName val="Užití Nebyt"/>
      <sheetName val="Elektřina Nebyt"/>
      <sheetName val="Elektřina pom"/>
      <sheetName val="Zisky"/>
      <sheetName val="Zisky Nebyt"/>
      <sheetName val="PrimárníE"/>
      <sheetName val="Kompakt"/>
      <sheetName val="TČ"/>
      <sheetName val="TČ země"/>
      <sheetName val="Kotel"/>
      <sheetName val="CZT"/>
      <sheetName val="Data"/>
      <sheetName val="CPD_databáze"/>
      <sheetName val="CPD_číselníky"/>
      <sheetName val="CPD_konstrukc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richData/_rels/richValueRel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3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5">
  <rv s="0">
    <v>0</v>
    <v>4</v>
  </rv>
  <rv s="0">
    <v>1</v>
    <v>4</v>
  </rv>
  <rv s="0">
    <v>2</v>
    <v>5</v>
  </rv>
  <rv s="1">
    <v>3</v>
    <v>5</v>
    <v>500_110_Side_FTG4978_1200x1200_AAARadiatory</v>
  </rv>
  <rv s="1">
    <v>4</v>
    <v>5</v>
    <v>Bruckner - ALBRECHT otopné těleso 500x1570 mm, středové připojení, bílá  600.115.4 | HezkaKoupelna.cz</v>
  </rv>
  <rv s="0">
    <v>5</v>
    <v>5</v>
  </rv>
  <rv s="0">
    <v>6</v>
    <v>5</v>
  </rv>
  <rv s="0">
    <v>0</v>
    <v>5</v>
  </rv>
  <rv s="0">
    <v>7</v>
    <v>5</v>
  </rv>
  <rv s="0">
    <v>8</v>
    <v>5</v>
  </rv>
  <rv s="0">
    <v>1</v>
    <v>5</v>
  </rv>
  <rv s="0">
    <v>9</v>
    <v>5</v>
  </rv>
  <rv s="0">
    <v>10</v>
    <v>5</v>
  </rv>
  <rv s="0">
    <v>11</v>
    <v>5</v>
  </rv>
  <rv s="0">
    <v>12</v>
    <v>5</v>
  </rv>
</rvData>
</file>

<file path=xl/richData/rdrichvaluestructure.xml><?xml version="1.0" encoding="utf-8"?>
<rvStructures xmlns="http://schemas.microsoft.com/office/spreadsheetml/2017/richdata" count="2">
  <s t="_localImage">
    <k n="_rvRel:LocalImageIdentifier" t="i"/>
    <k n="CalcOrigin" t="i"/>
  </s>
  <s t="_localImage">
    <k n="_rvRel:LocalImageIdentifier" t="i"/>
    <k n="CalcOrigin" t="i"/>
    <k n="Text" t="s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  <rel r:id="rId2"/>
  <rel r:id="rId3"/>
  <rel r:id="rId4"/>
  <rel r:id="rId5"/>
  <rel r:id="rId6"/>
  <rel r:id="rId7"/>
  <rel r:id="rId8"/>
  <rel r:id="rId9"/>
  <rel r:id="rId10"/>
  <rel r:id="rId11"/>
  <rel r:id="rId12"/>
  <rel r:id="rId13"/>
</richValueRel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280C0F-B9CF-44BA-B1D9-F95F017743F6}">
  <dimension ref="A1:Q59"/>
  <sheetViews>
    <sheetView tabSelected="1" topLeftCell="A2" workbookViewId="0"/>
  </sheetViews>
  <sheetFormatPr defaultColWidth="0" defaultRowHeight="12.75" zeroHeight="1"/>
  <cols>
    <col min="1" max="14" width="9.140625" style="52" customWidth="1"/>
    <col min="15" max="17" width="0" style="52" hidden="1" customWidth="1"/>
    <col min="18" max="16384" width="9.140625" hidden="1"/>
  </cols>
  <sheetData>
    <row r="1" spans="1:17" s="50" customFormat="1" ht="20.100000000000001" customHeight="1">
      <c r="A1" s="51" t="s">
        <v>163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  <c r="Q1" s="51"/>
    </row>
    <row r="2" spans="1:17" ht="105" customHeight="1">
      <c r="A2" s="192" t="s">
        <v>167</v>
      </c>
      <c r="B2" s="192"/>
      <c r="C2" s="192"/>
      <c r="D2" s="192"/>
      <c r="E2" s="192"/>
      <c r="F2" s="192"/>
      <c r="G2" s="192"/>
      <c r="H2" s="192"/>
      <c r="I2" s="192"/>
      <c r="J2" s="192"/>
      <c r="K2" s="192"/>
      <c r="L2" s="192"/>
      <c r="M2" s="192"/>
    </row>
    <row r="3" spans="1:17" ht="10.5" customHeight="1"/>
    <row r="4" spans="1:17" ht="47.25" customHeight="1">
      <c r="A4" s="192" t="s">
        <v>162</v>
      </c>
      <c r="B4" s="192"/>
      <c r="C4" s="192"/>
      <c r="D4" s="192"/>
      <c r="E4" s="192"/>
      <c r="F4" s="192"/>
      <c r="G4" s="192"/>
      <c r="H4" s="192"/>
      <c r="I4" s="192"/>
      <c r="J4" s="192"/>
      <c r="K4" s="192"/>
      <c r="L4" s="192"/>
      <c r="M4" s="192"/>
    </row>
    <row r="5" spans="1:17"/>
    <row r="6" spans="1:17"/>
    <row r="7" spans="1:17"/>
    <row r="8" spans="1:17"/>
    <row r="9" spans="1:17"/>
    <row r="10" spans="1:17"/>
    <row r="11" spans="1:17"/>
    <row r="12" spans="1:17"/>
    <row r="13" spans="1:17"/>
    <row r="14" spans="1:17"/>
    <row r="15" spans="1:17"/>
    <row r="16" spans="1:17"/>
    <row r="17"/>
    <row r="18"/>
    <row r="19"/>
    <row r="20"/>
    <row r="21"/>
    <row r="22"/>
    <row r="23"/>
    <row r="24"/>
    <row r="25"/>
    <row r="26"/>
    <row r="27"/>
    <row r="28"/>
    <row r="29"/>
    <row r="30"/>
    <row r="31"/>
    <row r="32"/>
    <row r="33"/>
    <row r="34"/>
    <row r="35"/>
    <row r="36"/>
    <row r="37"/>
    <row r="38"/>
    <row r="39"/>
    <row r="40"/>
    <row r="41"/>
    <row r="42"/>
    <row r="43"/>
    <row r="44"/>
    <row r="45"/>
    <row r="46"/>
    <row r="47"/>
    <row r="48"/>
    <row r="49"/>
    <row r="50"/>
    <row r="51"/>
    <row r="52"/>
    <row r="53"/>
    <row r="54"/>
    <row r="55"/>
    <row r="56"/>
    <row r="57"/>
    <row r="58"/>
    <row r="59"/>
  </sheetData>
  <sheetProtection algorithmName="SHA-512" hashValue="j3VlxG2Dy01eCeupLxRhf9V0L0GdXgxMaOfGX7vDGpZgcrS7sr9DV4Djz/vWjo7eEdObnistxlIFfgT9gHjlnw==" saltValue="ozsysU4x2PKdT4BlDlDW6g==" spinCount="100000" sheet="1" objects="1" scenarios="1"/>
  <mergeCells count="2">
    <mergeCell ref="A2:M2"/>
    <mergeCell ref="A4:M4"/>
  </mergeCells>
  <pageMargins left="0.7" right="0.7" top="0.78740157499999996" bottom="0.78740157499999996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>
    <tabColor theme="6"/>
    <pageSetUpPr fitToPage="1"/>
  </sheetPr>
  <dimension ref="A1:WWL48"/>
  <sheetViews>
    <sheetView showGridLines="0" showRuler="0" topLeftCell="A2" zoomScaleNormal="100" workbookViewId="0">
      <selection activeCell="H6" sqref="H6:O6"/>
    </sheetView>
  </sheetViews>
  <sheetFormatPr defaultColWidth="0" defaultRowHeight="12.75" zeroHeight="1"/>
  <cols>
    <col min="1" max="1" width="2.140625" style="1" customWidth="1"/>
    <col min="2" max="2" width="2.28515625" style="1" customWidth="1"/>
    <col min="3" max="3" width="2.7109375" style="1" customWidth="1"/>
    <col min="4" max="4" width="24.7109375" style="1" customWidth="1"/>
    <col min="5" max="7" width="7" style="1" customWidth="1"/>
    <col min="8" max="8" width="4.5703125" style="1" customWidth="1"/>
    <col min="9" max="9" width="1.42578125" style="1" customWidth="1"/>
    <col min="10" max="10" width="13.42578125" style="1" customWidth="1"/>
    <col min="11" max="11" width="2.42578125" style="1" customWidth="1"/>
    <col min="12" max="12" width="13.85546875" style="1" customWidth="1"/>
    <col min="13" max="13" width="5.7109375" style="1" customWidth="1"/>
    <col min="14" max="14" width="12.7109375" style="1" customWidth="1"/>
    <col min="15" max="15" width="3" style="1" customWidth="1"/>
    <col min="16" max="16" width="12.7109375" style="1" customWidth="1"/>
    <col min="17" max="17" width="3.28515625" style="1" customWidth="1"/>
    <col min="18" max="18" width="12.7109375" style="1" customWidth="1"/>
    <col min="19" max="19" width="4.85546875" style="1" customWidth="1"/>
    <col min="20" max="20" width="8" style="1" customWidth="1"/>
    <col min="21" max="21" width="7.85546875" style="1" customWidth="1"/>
    <col min="22" max="22" width="2.5703125" style="1" customWidth="1"/>
    <col min="23" max="23" width="12.7109375" style="1" customWidth="1"/>
    <col min="24" max="24" width="2.85546875" style="1" customWidth="1"/>
    <col min="25" max="25" width="10.5703125" style="1" customWidth="1"/>
    <col min="26" max="26" width="9.42578125" style="1" hidden="1" customWidth="1"/>
    <col min="27" max="27" width="2.7109375" style="1" hidden="1" customWidth="1"/>
    <col min="28" max="29" width="11.42578125" style="1" hidden="1" customWidth="1"/>
    <col min="30" max="30" width="27.85546875" style="1" hidden="1" customWidth="1"/>
    <col min="31" max="31" width="11.42578125" style="1" customWidth="1"/>
    <col min="32" max="34" width="11.42578125" style="1" hidden="1" customWidth="1"/>
    <col min="35" max="35" width="11.42578125" style="2" hidden="1" customWidth="1"/>
    <col min="36" max="259" width="11.42578125" style="1" hidden="1"/>
    <col min="260" max="260" width="2.28515625" style="1" hidden="1"/>
    <col min="261" max="261" width="2.7109375" style="1" hidden="1"/>
    <col min="262" max="263" width="24.7109375" style="1" hidden="1"/>
    <col min="264" max="264" width="4.42578125" style="1" hidden="1"/>
    <col min="265" max="265" width="1.42578125" style="1" hidden="1"/>
    <col min="266" max="266" width="13.42578125" style="1" hidden="1"/>
    <col min="267" max="267" width="2.42578125" style="1" hidden="1"/>
    <col min="268" max="268" width="16.140625" style="1" hidden="1"/>
    <col min="269" max="269" width="5.7109375" style="1" hidden="1"/>
    <col min="270" max="270" width="12.7109375" style="1" hidden="1"/>
    <col min="271" max="271" width="3" style="1" hidden="1"/>
    <col min="272" max="272" width="12.7109375" style="1" hidden="1"/>
    <col min="273" max="273" width="3.28515625" style="1" hidden="1"/>
    <col min="274" max="274" width="12.7109375" style="1" hidden="1"/>
    <col min="275" max="275" width="4.85546875" style="1" hidden="1"/>
    <col min="276" max="276" width="12.7109375" style="1" hidden="1"/>
    <col min="277" max="277" width="8.140625" style="1" hidden="1"/>
    <col min="278" max="278" width="2.7109375" style="1" hidden="1"/>
    <col min="279" max="280" width="11.42578125" style="1" hidden="1"/>
    <col min="281" max="281" width="27.85546875" style="1" hidden="1"/>
    <col min="282" max="515" width="11.42578125" style="1" hidden="1"/>
    <col min="516" max="516" width="2.28515625" style="1" hidden="1"/>
    <col min="517" max="517" width="2.7109375" style="1" hidden="1"/>
    <col min="518" max="519" width="24.7109375" style="1" hidden="1"/>
    <col min="520" max="520" width="4.42578125" style="1" hidden="1"/>
    <col min="521" max="521" width="1.42578125" style="1" hidden="1"/>
    <col min="522" max="522" width="13.42578125" style="1" hidden="1"/>
    <col min="523" max="523" width="2.42578125" style="1" hidden="1"/>
    <col min="524" max="524" width="16.140625" style="1" hidden="1"/>
    <col min="525" max="525" width="5.7109375" style="1" hidden="1"/>
    <col min="526" max="526" width="12.7109375" style="1" hidden="1"/>
    <col min="527" max="527" width="3" style="1" hidden="1"/>
    <col min="528" max="528" width="12.7109375" style="1" hidden="1"/>
    <col min="529" max="529" width="3.28515625" style="1" hidden="1"/>
    <col min="530" max="530" width="12.7109375" style="1" hidden="1"/>
    <col min="531" max="531" width="4.85546875" style="1" hidden="1"/>
    <col min="532" max="532" width="12.7109375" style="1" hidden="1"/>
    <col min="533" max="533" width="8.140625" style="1" hidden="1"/>
    <col min="534" max="534" width="2.7109375" style="1" hidden="1"/>
    <col min="535" max="536" width="11.42578125" style="1" hidden="1"/>
    <col min="537" max="537" width="27.85546875" style="1" hidden="1"/>
    <col min="538" max="771" width="11.42578125" style="1" hidden="1"/>
    <col min="772" max="772" width="2.28515625" style="1" hidden="1"/>
    <col min="773" max="773" width="2.7109375" style="1" hidden="1"/>
    <col min="774" max="775" width="24.7109375" style="1" hidden="1"/>
    <col min="776" max="776" width="4.42578125" style="1" hidden="1"/>
    <col min="777" max="777" width="1.42578125" style="1" hidden="1"/>
    <col min="778" max="778" width="13.42578125" style="1" hidden="1"/>
    <col min="779" max="779" width="2.42578125" style="1" hidden="1"/>
    <col min="780" max="780" width="16.140625" style="1" hidden="1"/>
    <col min="781" max="781" width="5.7109375" style="1" hidden="1"/>
    <col min="782" max="782" width="12.7109375" style="1" hidden="1"/>
    <col min="783" max="783" width="3" style="1" hidden="1"/>
    <col min="784" max="784" width="12.7109375" style="1" hidden="1"/>
    <col min="785" max="785" width="3.28515625" style="1" hidden="1"/>
    <col min="786" max="786" width="12.7109375" style="1" hidden="1"/>
    <col min="787" max="787" width="4.85546875" style="1" hidden="1"/>
    <col min="788" max="788" width="12.7109375" style="1" hidden="1"/>
    <col min="789" max="789" width="8.140625" style="1" hidden="1"/>
    <col min="790" max="790" width="2.7109375" style="1" hidden="1"/>
    <col min="791" max="792" width="11.42578125" style="1" hidden="1"/>
    <col min="793" max="793" width="27.85546875" style="1" hidden="1"/>
    <col min="794" max="1027" width="11.42578125" style="1" hidden="1"/>
    <col min="1028" max="1028" width="2.28515625" style="1" hidden="1"/>
    <col min="1029" max="1029" width="2.7109375" style="1" hidden="1"/>
    <col min="1030" max="1031" width="24.7109375" style="1" hidden="1"/>
    <col min="1032" max="1032" width="4.42578125" style="1" hidden="1"/>
    <col min="1033" max="1033" width="1.42578125" style="1" hidden="1"/>
    <col min="1034" max="1034" width="13.42578125" style="1" hidden="1"/>
    <col min="1035" max="1035" width="2.42578125" style="1" hidden="1"/>
    <col min="1036" max="1036" width="16.140625" style="1" hidden="1"/>
    <col min="1037" max="1037" width="5.7109375" style="1" hidden="1"/>
    <col min="1038" max="1038" width="12.7109375" style="1" hidden="1"/>
    <col min="1039" max="1039" width="3" style="1" hidden="1"/>
    <col min="1040" max="1040" width="12.7109375" style="1" hidden="1"/>
    <col min="1041" max="1041" width="3.28515625" style="1" hidden="1"/>
    <col min="1042" max="1042" width="12.7109375" style="1" hidden="1"/>
    <col min="1043" max="1043" width="4.85546875" style="1" hidden="1"/>
    <col min="1044" max="1044" width="12.7109375" style="1" hidden="1"/>
    <col min="1045" max="1045" width="8.140625" style="1" hidden="1"/>
    <col min="1046" max="1046" width="2.7109375" style="1" hidden="1"/>
    <col min="1047" max="1048" width="11.42578125" style="1" hidden="1"/>
    <col min="1049" max="1049" width="27.85546875" style="1" hidden="1"/>
    <col min="1050" max="1283" width="11.42578125" style="1" hidden="1"/>
    <col min="1284" max="1284" width="2.28515625" style="1" hidden="1"/>
    <col min="1285" max="1285" width="2.7109375" style="1" hidden="1"/>
    <col min="1286" max="1287" width="24.7109375" style="1" hidden="1"/>
    <col min="1288" max="1288" width="4.42578125" style="1" hidden="1"/>
    <col min="1289" max="1289" width="1.42578125" style="1" hidden="1"/>
    <col min="1290" max="1290" width="13.42578125" style="1" hidden="1"/>
    <col min="1291" max="1291" width="2.42578125" style="1" hidden="1"/>
    <col min="1292" max="1292" width="16.140625" style="1" hidden="1"/>
    <col min="1293" max="1293" width="5.7109375" style="1" hidden="1"/>
    <col min="1294" max="1294" width="12.7109375" style="1" hidden="1"/>
    <col min="1295" max="1295" width="3" style="1" hidden="1"/>
    <col min="1296" max="1296" width="12.7109375" style="1" hidden="1"/>
    <col min="1297" max="1297" width="3.28515625" style="1" hidden="1"/>
    <col min="1298" max="1298" width="12.7109375" style="1" hidden="1"/>
    <col min="1299" max="1299" width="4.85546875" style="1" hidden="1"/>
    <col min="1300" max="1300" width="12.7109375" style="1" hidden="1"/>
    <col min="1301" max="1301" width="8.140625" style="1" hidden="1"/>
    <col min="1302" max="1302" width="2.7109375" style="1" hidden="1"/>
    <col min="1303" max="1304" width="11.42578125" style="1" hidden="1"/>
    <col min="1305" max="1305" width="27.85546875" style="1" hidden="1"/>
    <col min="1306" max="1539" width="11.42578125" style="1" hidden="1"/>
    <col min="1540" max="1540" width="2.28515625" style="1" hidden="1"/>
    <col min="1541" max="1541" width="2.7109375" style="1" hidden="1"/>
    <col min="1542" max="1543" width="24.7109375" style="1" hidden="1"/>
    <col min="1544" max="1544" width="4.42578125" style="1" hidden="1"/>
    <col min="1545" max="1545" width="1.42578125" style="1" hidden="1"/>
    <col min="1546" max="1546" width="13.42578125" style="1" hidden="1"/>
    <col min="1547" max="1547" width="2.42578125" style="1" hidden="1"/>
    <col min="1548" max="1548" width="16.140625" style="1" hidden="1"/>
    <col min="1549" max="1549" width="5.7109375" style="1" hidden="1"/>
    <col min="1550" max="1550" width="12.7109375" style="1" hidden="1"/>
    <col min="1551" max="1551" width="3" style="1" hidden="1"/>
    <col min="1552" max="1552" width="12.7109375" style="1" hidden="1"/>
    <col min="1553" max="1553" width="3.28515625" style="1" hidden="1"/>
    <col min="1554" max="1554" width="12.7109375" style="1" hidden="1"/>
    <col min="1555" max="1555" width="4.85546875" style="1" hidden="1"/>
    <col min="1556" max="1556" width="12.7109375" style="1" hidden="1"/>
    <col min="1557" max="1557" width="8.140625" style="1" hidden="1"/>
    <col min="1558" max="1558" width="2.7109375" style="1" hidden="1"/>
    <col min="1559" max="1560" width="11.42578125" style="1" hidden="1"/>
    <col min="1561" max="1561" width="27.85546875" style="1" hidden="1"/>
    <col min="1562" max="1795" width="11.42578125" style="1" hidden="1"/>
    <col min="1796" max="1796" width="2.28515625" style="1" hidden="1"/>
    <col min="1797" max="1797" width="2.7109375" style="1" hidden="1"/>
    <col min="1798" max="1799" width="24.7109375" style="1" hidden="1"/>
    <col min="1800" max="1800" width="4.42578125" style="1" hidden="1"/>
    <col min="1801" max="1801" width="1.42578125" style="1" hidden="1"/>
    <col min="1802" max="1802" width="13.42578125" style="1" hidden="1"/>
    <col min="1803" max="1803" width="2.42578125" style="1" hidden="1"/>
    <col min="1804" max="1804" width="16.140625" style="1" hidden="1"/>
    <col min="1805" max="1805" width="5.7109375" style="1" hidden="1"/>
    <col min="1806" max="1806" width="12.7109375" style="1" hidden="1"/>
    <col min="1807" max="1807" width="3" style="1" hidden="1"/>
    <col min="1808" max="1808" width="12.7109375" style="1" hidden="1"/>
    <col min="1809" max="1809" width="3.28515625" style="1" hidden="1"/>
    <col min="1810" max="1810" width="12.7109375" style="1" hidden="1"/>
    <col min="1811" max="1811" width="4.85546875" style="1" hidden="1"/>
    <col min="1812" max="1812" width="12.7109375" style="1" hidden="1"/>
    <col min="1813" max="1813" width="8.140625" style="1" hidden="1"/>
    <col min="1814" max="1814" width="2.7109375" style="1" hidden="1"/>
    <col min="1815" max="1816" width="11.42578125" style="1" hidden="1"/>
    <col min="1817" max="1817" width="27.85546875" style="1" hidden="1"/>
    <col min="1818" max="2051" width="11.42578125" style="1" hidden="1"/>
    <col min="2052" max="2052" width="2.28515625" style="1" hidden="1"/>
    <col min="2053" max="2053" width="2.7109375" style="1" hidden="1"/>
    <col min="2054" max="2055" width="24.7109375" style="1" hidden="1"/>
    <col min="2056" max="2056" width="4.42578125" style="1" hidden="1"/>
    <col min="2057" max="2057" width="1.42578125" style="1" hidden="1"/>
    <col min="2058" max="2058" width="13.42578125" style="1" hidden="1"/>
    <col min="2059" max="2059" width="2.42578125" style="1" hidden="1"/>
    <col min="2060" max="2060" width="16.140625" style="1" hidden="1"/>
    <col min="2061" max="2061" width="5.7109375" style="1" hidden="1"/>
    <col min="2062" max="2062" width="12.7109375" style="1" hidden="1"/>
    <col min="2063" max="2063" width="3" style="1" hidden="1"/>
    <col min="2064" max="2064" width="12.7109375" style="1" hidden="1"/>
    <col min="2065" max="2065" width="3.28515625" style="1" hidden="1"/>
    <col min="2066" max="2066" width="12.7109375" style="1" hidden="1"/>
    <col min="2067" max="2067" width="4.85546875" style="1" hidden="1"/>
    <col min="2068" max="2068" width="12.7109375" style="1" hidden="1"/>
    <col min="2069" max="2069" width="8.140625" style="1" hidden="1"/>
    <col min="2070" max="2070" width="2.7109375" style="1" hidden="1"/>
    <col min="2071" max="2072" width="11.42578125" style="1" hidden="1"/>
    <col min="2073" max="2073" width="27.85546875" style="1" hidden="1"/>
    <col min="2074" max="2307" width="11.42578125" style="1" hidden="1"/>
    <col min="2308" max="2308" width="2.28515625" style="1" hidden="1"/>
    <col min="2309" max="2309" width="2.7109375" style="1" hidden="1"/>
    <col min="2310" max="2311" width="24.7109375" style="1" hidden="1"/>
    <col min="2312" max="2312" width="4.42578125" style="1" hidden="1"/>
    <col min="2313" max="2313" width="1.42578125" style="1" hidden="1"/>
    <col min="2314" max="2314" width="13.42578125" style="1" hidden="1"/>
    <col min="2315" max="2315" width="2.42578125" style="1" hidden="1"/>
    <col min="2316" max="2316" width="16.140625" style="1" hidden="1"/>
    <col min="2317" max="2317" width="5.7109375" style="1" hidden="1"/>
    <col min="2318" max="2318" width="12.7109375" style="1" hidden="1"/>
    <col min="2319" max="2319" width="3" style="1" hidden="1"/>
    <col min="2320" max="2320" width="12.7109375" style="1" hidden="1"/>
    <col min="2321" max="2321" width="3.28515625" style="1" hidden="1"/>
    <col min="2322" max="2322" width="12.7109375" style="1" hidden="1"/>
    <col min="2323" max="2323" width="4.85546875" style="1" hidden="1"/>
    <col min="2324" max="2324" width="12.7109375" style="1" hidden="1"/>
    <col min="2325" max="2325" width="8.140625" style="1" hidden="1"/>
    <col min="2326" max="2326" width="2.7109375" style="1" hidden="1"/>
    <col min="2327" max="2328" width="11.42578125" style="1" hidden="1"/>
    <col min="2329" max="2329" width="27.85546875" style="1" hidden="1"/>
    <col min="2330" max="2563" width="11.42578125" style="1" hidden="1"/>
    <col min="2564" max="2564" width="2.28515625" style="1" hidden="1"/>
    <col min="2565" max="2565" width="2.7109375" style="1" hidden="1"/>
    <col min="2566" max="2567" width="24.7109375" style="1" hidden="1"/>
    <col min="2568" max="2568" width="4.42578125" style="1" hidden="1"/>
    <col min="2569" max="2569" width="1.42578125" style="1" hidden="1"/>
    <col min="2570" max="2570" width="13.42578125" style="1" hidden="1"/>
    <col min="2571" max="2571" width="2.42578125" style="1" hidden="1"/>
    <col min="2572" max="2572" width="16.140625" style="1" hidden="1"/>
    <col min="2573" max="2573" width="5.7109375" style="1" hidden="1"/>
    <col min="2574" max="2574" width="12.7109375" style="1" hidden="1"/>
    <col min="2575" max="2575" width="3" style="1" hidden="1"/>
    <col min="2576" max="2576" width="12.7109375" style="1" hidden="1"/>
    <col min="2577" max="2577" width="3.28515625" style="1" hidden="1"/>
    <col min="2578" max="2578" width="12.7109375" style="1" hidden="1"/>
    <col min="2579" max="2579" width="4.85546875" style="1" hidden="1"/>
    <col min="2580" max="2580" width="12.7109375" style="1" hidden="1"/>
    <col min="2581" max="2581" width="8.140625" style="1" hidden="1"/>
    <col min="2582" max="2582" width="2.7109375" style="1" hidden="1"/>
    <col min="2583" max="2584" width="11.42578125" style="1" hidden="1"/>
    <col min="2585" max="2585" width="27.85546875" style="1" hidden="1"/>
    <col min="2586" max="2819" width="11.42578125" style="1" hidden="1"/>
    <col min="2820" max="2820" width="2.28515625" style="1" hidden="1"/>
    <col min="2821" max="2821" width="2.7109375" style="1" hidden="1"/>
    <col min="2822" max="2823" width="24.7109375" style="1" hidden="1"/>
    <col min="2824" max="2824" width="4.42578125" style="1" hidden="1"/>
    <col min="2825" max="2825" width="1.42578125" style="1" hidden="1"/>
    <col min="2826" max="2826" width="13.42578125" style="1" hidden="1"/>
    <col min="2827" max="2827" width="2.42578125" style="1" hidden="1"/>
    <col min="2828" max="2828" width="16.140625" style="1" hidden="1"/>
    <col min="2829" max="2829" width="5.7109375" style="1" hidden="1"/>
    <col min="2830" max="2830" width="12.7109375" style="1" hidden="1"/>
    <col min="2831" max="2831" width="3" style="1" hidden="1"/>
    <col min="2832" max="2832" width="12.7109375" style="1" hidden="1"/>
    <col min="2833" max="2833" width="3.28515625" style="1" hidden="1"/>
    <col min="2834" max="2834" width="12.7109375" style="1" hidden="1"/>
    <col min="2835" max="2835" width="4.85546875" style="1" hidden="1"/>
    <col min="2836" max="2836" width="12.7109375" style="1" hidden="1"/>
    <col min="2837" max="2837" width="8.140625" style="1" hidden="1"/>
    <col min="2838" max="2838" width="2.7109375" style="1" hidden="1"/>
    <col min="2839" max="2840" width="11.42578125" style="1" hidden="1"/>
    <col min="2841" max="2841" width="27.85546875" style="1" hidden="1"/>
    <col min="2842" max="3075" width="11.42578125" style="1" hidden="1"/>
    <col min="3076" max="3076" width="2.28515625" style="1" hidden="1"/>
    <col min="3077" max="3077" width="2.7109375" style="1" hidden="1"/>
    <col min="3078" max="3079" width="24.7109375" style="1" hidden="1"/>
    <col min="3080" max="3080" width="4.42578125" style="1" hidden="1"/>
    <col min="3081" max="3081" width="1.42578125" style="1" hidden="1"/>
    <col min="3082" max="3082" width="13.42578125" style="1" hidden="1"/>
    <col min="3083" max="3083" width="2.42578125" style="1" hidden="1"/>
    <col min="3084" max="3084" width="16.140625" style="1" hidden="1"/>
    <col min="3085" max="3085" width="5.7109375" style="1" hidden="1"/>
    <col min="3086" max="3086" width="12.7109375" style="1" hidden="1"/>
    <col min="3087" max="3087" width="3" style="1" hidden="1"/>
    <col min="3088" max="3088" width="12.7109375" style="1" hidden="1"/>
    <col min="3089" max="3089" width="3.28515625" style="1" hidden="1"/>
    <col min="3090" max="3090" width="12.7109375" style="1" hidden="1"/>
    <col min="3091" max="3091" width="4.85546875" style="1" hidden="1"/>
    <col min="3092" max="3092" width="12.7109375" style="1" hidden="1"/>
    <col min="3093" max="3093" width="8.140625" style="1" hidden="1"/>
    <col min="3094" max="3094" width="2.7109375" style="1" hidden="1"/>
    <col min="3095" max="3096" width="11.42578125" style="1" hidden="1"/>
    <col min="3097" max="3097" width="27.85546875" style="1" hidden="1"/>
    <col min="3098" max="3331" width="11.42578125" style="1" hidden="1"/>
    <col min="3332" max="3332" width="2.28515625" style="1" hidden="1"/>
    <col min="3333" max="3333" width="2.7109375" style="1" hidden="1"/>
    <col min="3334" max="3335" width="24.7109375" style="1" hidden="1"/>
    <col min="3336" max="3336" width="4.42578125" style="1" hidden="1"/>
    <col min="3337" max="3337" width="1.42578125" style="1" hidden="1"/>
    <col min="3338" max="3338" width="13.42578125" style="1" hidden="1"/>
    <col min="3339" max="3339" width="2.42578125" style="1" hidden="1"/>
    <col min="3340" max="3340" width="16.140625" style="1" hidden="1"/>
    <col min="3341" max="3341" width="5.7109375" style="1" hidden="1"/>
    <col min="3342" max="3342" width="12.7109375" style="1" hidden="1"/>
    <col min="3343" max="3343" width="3" style="1" hidden="1"/>
    <col min="3344" max="3344" width="12.7109375" style="1" hidden="1"/>
    <col min="3345" max="3345" width="3.28515625" style="1" hidden="1"/>
    <col min="3346" max="3346" width="12.7109375" style="1" hidden="1"/>
    <col min="3347" max="3347" width="4.85546875" style="1" hidden="1"/>
    <col min="3348" max="3348" width="12.7109375" style="1" hidden="1"/>
    <col min="3349" max="3349" width="8.140625" style="1" hidden="1"/>
    <col min="3350" max="3350" width="2.7109375" style="1" hidden="1"/>
    <col min="3351" max="3352" width="11.42578125" style="1" hidden="1"/>
    <col min="3353" max="3353" width="27.85546875" style="1" hidden="1"/>
    <col min="3354" max="3587" width="11.42578125" style="1" hidden="1"/>
    <col min="3588" max="3588" width="2.28515625" style="1" hidden="1"/>
    <col min="3589" max="3589" width="2.7109375" style="1" hidden="1"/>
    <col min="3590" max="3591" width="24.7109375" style="1" hidden="1"/>
    <col min="3592" max="3592" width="4.42578125" style="1" hidden="1"/>
    <col min="3593" max="3593" width="1.42578125" style="1" hidden="1"/>
    <col min="3594" max="3594" width="13.42578125" style="1" hidden="1"/>
    <col min="3595" max="3595" width="2.42578125" style="1" hidden="1"/>
    <col min="3596" max="3596" width="16.140625" style="1" hidden="1"/>
    <col min="3597" max="3597" width="5.7109375" style="1" hidden="1"/>
    <col min="3598" max="3598" width="12.7109375" style="1" hidden="1"/>
    <col min="3599" max="3599" width="3" style="1" hidden="1"/>
    <col min="3600" max="3600" width="12.7109375" style="1" hidden="1"/>
    <col min="3601" max="3601" width="3.28515625" style="1" hidden="1"/>
    <col min="3602" max="3602" width="12.7109375" style="1" hidden="1"/>
    <col min="3603" max="3603" width="4.85546875" style="1" hidden="1"/>
    <col min="3604" max="3604" width="12.7109375" style="1" hidden="1"/>
    <col min="3605" max="3605" width="8.140625" style="1" hidden="1"/>
    <col min="3606" max="3606" width="2.7109375" style="1" hidden="1"/>
    <col min="3607" max="3608" width="11.42578125" style="1" hidden="1"/>
    <col min="3609" max="3609" width="27.85546875" style="1" hidden="1"/>
    <col min="3610" max="3843" width="11.42578125" style="1" hidden="1"/>
    <col min="3844" max="3844" width="2.28515625" style="1" hidden="1"/>
    <col min="3845" max="3845" width="2.7109375" style="1" hidden="1"/>
    <col min="3846" max="3847" width="24.7109375" style="1" hidden="1"/>
    <col min="3848" max="3848" width="4.42578125" style="1" hidden="1"/>
    <col min="3849" max="3849" width="1.42578125" style="1" hidden="1"/>
    <col min="3850" max="3850" width="13.42578125" style="1" hidden="1"/>
    <col min="3851" max="3851" width="2.42578125" style="1" hidden="1"/>
    <col min="3852" max="3852" width="16.140625" style="1" hidden="1"/>
    <col min="3853" max="3853" width="5.7109375" style="1" hidden="1"/>
    <col min="3854" max="3854" width="12.7109375" style="1" hidden="1"/>
    <col min="3855" max="3855" width="3" style="1" hidden="1"/>
    <col min="3856" max="3856" width="12.7109375" style="1" hidden="1"/>
    <col min="3857" max="3857" width="3.28515625" style="1" hidden="1"/>
    <col min="3858" max="3858" width="12.7109375" style="1" hidden="1"/>
    <col min="3859" max="3859" width="4.85546875" style="1" hidden="1"/>
    <col min="3860" max="3860" width="12.7109375" style="1" hidden="1"/>
    <col min="3861" max="3861" width="8.140625" style="1" hidden="1"/>
    <col min="3862" max="3862" width="2.7109375" style="1" hidden="1"/>
    <col min="3863" max="3864" width="11.42578125" style="1" hidden="1"/>
    <col min="3865" max="3865" width="27.85546875" style="1" hidden="1"/>
    <col min="3866" max="4099" width="11.42578125" style="1" hidden="1"/>
    <col min="4100" max="4100" width="2.28515625" style="1" hidden="1"/>
    <col min="4101" max="4101" width="2.7109375" style="1" hidden="1"/>
    <col min="4102" max="4103" width="24.7109375" style="1" hidden="1"/>
    <col min="4104" max="4104" width="4.42578125" style="1" hidden="1"/>
    <col min="4105" max="4105" width="1.42578125" style="1" hidden="1"/>
    <col min="4106" max="4106" width="13.42578125" style="1" hidden="1"/>
    <col min="4107" max="4107" width="2.42578125" style="1" hidden="1"/>
    <col min="4108" max="4108" width="16.140625" style="1" hidden="1"/>
    <col min="4109" max="4109" width="5.7109375" style="1" hidden="1"/>
    <col min="4110" max="4110" width="12.7109375" style="1" hidden="1"/>
    <col min="4111" max="4111" width="3" style="1" hidden="1"/>
    <col min="4112" max="4112" width="12.7109375" style="1" hidden="1"/>
    <col min="4113" max="4113" width="3.28515625" style="1" hidden="1"/>
    <col min="4114" max="4114" width="12.7109375" style="1" hidden="1"/>
    <col min="4115" max="4115" width="4.85546875" style="1" hidden="1"/>
    <col min="4116" max="4116" width="12.7109375" style="1" hidden="1"/>
    <col min="4117" max="4117" width="8.140625" style="1" hidden="1"/>
    <col min="4118" max="4118" width="2.7109375" style="1" hidden="1"/>
    <col min="4119" max="4120" width="11.42578125" style="1" hidden="1"/>
    <col min="4121" max="4121" width="27.85546875" style="1" hidden="1"/>
    <col min="4122" max="4355" width="11.42578125" style="1" hidden="1"/>
    <col min="4356" max="4356" width="2.28515625" style="1" hidden="1"/>
    <col min="4357" max="4357" width="2.7109375" style="1" hidden="1"/>
    <col min="4358" max="4359" width="24.7109375" style="1" hidden="1"/>
    <col min="4360" max="4360" width="4.42578125" style="1" hidden="1"/>
    <col min="4361" max="4361" width="1.42578125" style="1" hidden="1"/>
    <col min="4362" max="4362" width="13.42578125" style="1" hidden="1"/>
    <col min="4363" max="4363" width="2.42578125" style="1" hidden="1"/>
    <col min="4364" max="4364" width="16.140625" style="1" hidden="1"/>
    <col min="4365" max="4365" width="5.7109375" style="1" hidden="1"/>
    <col min="4366" max="4366" width="12.7109375" style="1" hidden="1"/>
    <col min="4367" max="4367" width="3" style="1" hidden="1"/>
    <col min="4368" max="4368" width="12.7109375" style="1" hidden="1"/>
    <col min="4369" max="4369" width="3.28515625" style="1" hidden="1"/>
    <col min="4370" max="4370" width="12.7109375" style="1" hidden="1"/>
    <col min="4371" max="4371" width="4.85546875" style="1" hidden="1"/>
    <col min="4372" max="4372" width="12.7109375" style="1" hidden="1"/>
    <col min="4373" max="4373" width="8.140625" style="1" hidden="1"/>
    <col min="4374" max="4374" width="2.7109375" style="1" hidden="1"/>
    <col min="4375" max="4376" width="11.42578125" style="1" hidden="1"/>
    <col min="4377" max="4377" width="27.85546875" style="1" hidden="1"/>
    <col min="4378" max="4611" width="11.42578125" style="1" hidden="1"/>
    <col min="4612" max="4612" width="2.28515625" style="1" hidden="1"/>
    <col min="4613" max="4613" width="2.7109375" style="1" hidden="1"/>
    <col min="4614" max="4615" width="24.7109375" style="1" hidden="1"/>
    <col min="4616" max="4616" width="4.42578125" style="1" hidden="1"/>
    <col min="4617" max="4617" width="1.42578125" style="1" hidden="1"/>
    <col min="4618" max="4618" width="13.42578125" style="1" hidden="1"/>
    <col min="4619" max="4619" width="2.42578125" style="1" hidden="1"/>
    <col min="4620" max="4620" width="16.140625" style="1" hidden="1"/>
    <col min="4621" max="4621" width="5.7109375" style="1" hidden="1"/>
    <col min="4622" max="4622" width="12.7109375" style="1" hidden="1"/>
    <col min="4623" max="4623" width="3" style="1" hidden="1"/>
    <col min="4624" max="4624" width="12.7109375" style="1" hidden="1"/>
    <col min="4625" max="4625" width="3.28515625" style="1" hidden="1"/>
    <col min="4626" max="4626" width="12.7109375" style="1" hidden="1"/>
    <col min="4627" max="4627" width="4.85546875" style="1" hidden="1"/>
    <col min="4628" max="4628" width="12.7109375" style="1" hidden="1"/>
    <col min="4629" max="4629" width="8.140625" style="1" hidden="1"/>
    <col min="4630" max="4630" width="2.7109375" style="1" hidden="1"/>
    <col min="4631" max="4632" width="11.42578125" style="1" hidden="1"/>
    <col min="4633" max="4633" width="27.85546875" style="1" hidden="1"/>
    <col min="4634" max="4867" width="11.42578125" style="1" hidden="1"/>
    <col min="4868" max="4868" width="2.28515625" style="1" hidden="1"/>
    <col min="4869" max="4869" width="2.7109375" style="1" hidden="1"/>
    <col min="4870" max="4871" width="24.7109375" style="1" hidden="1"/>
    <col min="4872" max="4872" width="4.42578125" style="1" hidden="1"/>
    <col min="4873" max="4873" width="1.42578125" style="1" hidden="1"/>
    <col min="4874" max="4874" width="13.42578125" style="1" hidden="1"/>
    <col min="4875" max="4875" width="2.42578125" style="1" hidden="1"/>
    <col min="4876" max="4876" width="16.140625" style="1" hidden="1"/>
    <col min="4877" max="4877" width="5.7109375" style="1" hidden="1"/>
    <col min="4878" max="4878" width="12.7109375" style="1" hidden="1"/>
    <col min="4879" max="4879" width="3" style="1" hidden="1"/>
    <col min="4880" max="4880" width="12.7109375" style="1" hidden="1"/>
    <col min="4881" max="4881" width="3.28515625" style="1" hidden="1"/>
    <col min="4882" max="4882" width="12.7109375" style="1" hidden="1"/>
    <col min="4883" max="4883" width="4.85546875" style="1" hidden="1"/>
    <col min="4884" max="4884" width="12.7109375" style="1" hidden="1"/>
    <col min="4885" max="4885" width="8.140625" style="1" hidden="1"/>
    <col min="4886" max="4886" width="2.7109375" style="1" hidden="1"/>
    <col min="4887" max="4888" width="11.42578125" style="1" hidden="1"/>
    <col min="4889" max="4889" width="27.85546875" style="1" hidden="1"/>
    <col min="4890" max="5123" width="11.42578125" style="1" hidden="1"/>
    <col min="5124" max="5124" width="2.28515625" style="1" hidden="1"/>
    <col min="5125" max="5125" width="2.7109375" style="1" hidden="1"/>
    <col min="5126" max="5127" width="24.7109375" style="1" hidden="1"/>
    <col min="5128" max="5128" width="4.42578125" style="1" hidden="1"/>
    <col min="5129" max="5129" width="1.42578125" style="1" hidden="1"/>
    <col min="5130" max="5130" width="13.42578125" style="1" hidden="1"/>
    <col min="5131" max="5131" width="2.42578125" style="1" hidden="1"/>
    <col min="5132" max="5132" width="16.140625" style="1" hidden="1"/>
    <col min="5133" max="5133" width="5.7109375" style="1" hidden="1"/>
    <col min="5134" max="5134" width="12.7109375" style="1" hidden="1"/>
    <col min="5135" max="5135" width="3" style="1" hidden="1"/>
    <col min="5136" max="5136" width="12.7109375" style="1" hidden="1"/>
    <col min="5137" max="5137" width="3.28515625" style="1" hidden="1"/>
    <col min="5138" max="5138" width="12.7109375" style="1" hidden="1"/>
    <col min="5139" max="5139" width="4.85546875" style="1" hidden="1"/>
    <col min="5140" max="5140" width="12.7109375" style="1" hidden="1"/>
    <col min="5141" max="5141" width="8.140625" style="1" hidden="1"/>
    <col min="5142" max="5142" width="2.7109375" style="1" hidden="1"/>
    <col min="5143" max="5144" width="11.42578125" style="1" hidden="1"/>
    <col min="5145" max="5145" width="27.85546875" style="1" hidden="1"/>
    <col min="5146" max="5379" width="11.42578125" style="1" hidden="1"/>
    <col min="5380" max="5380" width="2.28515625" style="1" hidden="1"/>
    <col min="5381" max="5381" width="2.7109375" style="1" hidden="1"/>
    <col min="5382" max="5383" width="24.7109375" style="1" hidden="1"/>
    <col min="5384" max="5384" width="4.42578125" style="1" hidden="1"/>
    <col min="5385" max="5385" width="1.42578125" style="1" hidden="1"/>
    <col min="5386" max="5386" width="13.42578125" style="1" hidden="1"/>
    <col min="5387" max="5387" width="2.42578125" style="1" hidden="1"/>
    <col min="5388" max="5388" width="16.140625" style="1" hidden="1"/>
    <col min="5389" max="5389" width="5.7109375" style="1" hidden="1"/>
    <col min="5390" max="5390" width="12.7109375" style="1" hidden="1"/>
    <col min="5391" max="5391" width="3" style="1" hidden="1"/>
    <col min="5392" max="5392" width="12.7109375" style="1" hidden="1"/>
    <col min="5393" max="5393" width="3.28515625" style="1" hidden="1"/>
    <col min="5394" max="5394" width="12.7109375" style="1" hidden="1"/>
    <col min="5395" max="5395" width="4.85546875" style="1" hidden="1"/>
    <col min="5396" max="5396" width="12.7109375" style="1" hidden="1"/>
    <col min="5397" max="5397" width="8.140625" style="1" hidden="1"/>
    <col min="5398" max="5398" width="2.7109375" style="1" hidden="1"/>
    <col min="5399" max="5400" width="11.42578125" style="1" hidden="1"/>
    <col min="5401" max="5401" width="27.85546875" style="1" hidden="1"/>
    <col min="5402" max="5635" width="11.42578125" style="1" hidden="1"/>
    <col min="5636" max="5636" width="2.28515625" style="1" hidden="1"/>
    <col min="5637" max="5637" width="2.7109375" style="1" hidden="1"/>
    <col min="5638" max="5639" width="24.7109375" style="1" hidden="1"/>
    <col min="5640" max="5640" width="4.42578125" style="1" hidden="1"/>
    <col min="5641" max="5641" width="1.42578125" style="1" hidden="1"/>
    <col min="5642" max="5642" width="13.42578125" style="1" hidden="1"/>
    <col min="5643" max="5643" width="2.42578125" style="1" hidden="1"/>
    <col min="5644" max="5644" width="16.140625" style="1" hidden="1"/>
    <col min="5645" max="5645" width="5.7109375" style="1" hidden="1"/>
    <col min="5646" max="5646" width="12.7109375" style="1" hidden="1"/>
    <col min="5647" max="5647" width="3" style="1" hidden="1"/>
    <col min="5648" max="5648" width="12.7109375" style="1" hidden="1"/>
    <col min="5649" max="5649" width="3.28515625" style="1" hidden="1"/>
    <col min="5650" max="5650" width="12.7109375" style="1" hidden="1"/>
    <col min="5651" max="5651" width="4.85546875" style="1" hidden="1"/>
    <col min="5652" max="5652" width="12.7109375" style="1" hidden="1"/>
    <col min="5653" max="5653" width="8.140625" style="1" hidden="1"/>
    <col min="5654" max="5654" width="2.7109375" style="1" hidden="1"/>
    <col min="5655" max="5656" width="11.42578125" style="1" hidden="1"/>
    <col min="5657" max="5657" width="27.85546875" style="1" hidden="1"/>
    <col min="5658" max="5891" width="11.42578125" style="1" hidden="1"/>
    <col min="5892" max="5892" width="2.28515625" style="1" hidden="1"/>
    <col min="5893" max="5893" width="2.7109375" style="1" hidden="1"/>
    <col min="5894" max="5895" width="24.7109375" style="1" hidden="1"/>
    <col min="5896" max="5896" width="4.42578125" style="1" hidden="1"/>
    <col min="5897" max="5897" width="1.42578125" style="1" hidden="1"/>
    <col min="5898" max="5898" width="13.42578125" style="1" hidden="1"/>
    <col min="5899" max="5899" width="2.42578125" style="1" hidden="1"/>
    <col min="5900" max="5900" width="16.140625" style="1" hidden="1"/>
    <col min="5901" max="5901" width="5.7109375" style="1" hidden="1"/>
    <col min="5902" max="5902" width="12.7109375" style="1" hidden="1"/>
    <col min="5903" max="5903" width="3" style="1" hidden="1"/>
    <col min="5904" max="5904" width="12.7109375" style="1" hidden="1"/>
    <col min="5905" max="5905" width="3.28515625" style="1" hidden="1"/>
    <col min="5906" max="5906" width="12.7109375" style="1" hidden="1"/>
    <col min="5907" max="5907" width="4.85546875" style="1" hidden="1"/>
    <col min="5908" max="5908" width="12.7109375" style="1" hidden="1"/>
    <col min="5909" max="5909" width="8.140625" style="1" hidden="1"/>
    <col min="5910" max="5910" width="2.7109375" style="1" hidden="1"/>
    <col min="5911" max="5912" width="11.42578125" style="1" hidden="1"/>
    <col min="5913" max="5913" width="27.85546875" style="1" hidden="1"/>
    <col min="5914" max="6147" width="11.42578125" style="1" hidden="1"/>
    <col min="6148" max="6148" width="2.28515625" style="1" hidden="1"/>
    <col min="6149" max="6149" width="2.7109375" style="1" hidden="1"/>
    <col min="6150" max="6151" width="24.7109375" style="1" hidden="1"/>
    <col min="6152" max="6152" width="4.42578125" style="1" hidden="1"/>
    <col min="6153" max="6153" width="1.42578125" style="1" hidden="1"/>
    <col min="6154" max="6154" width="13.42578125" style="1" hidden="1"/>
    <col min="6155" max="6155" width="2.42578125" style="1" hidden="1"/>
    <col min="6156" max="6156" width="16.140625" style="1" hidden="1"/>
    <col min="6157" max="6157" width="5.7109375" style="1" hidden="1"/>
    <col min="6158" max="6158" width="12.7109375" style="1" hidden="1"/>
    <col min="6159" max="6159" width="3" style="1" hidden="1"/>
    <col min="6160" max="6160" width="12.7109375" style="1" hidden="1"/>
    <col min="6161" max="6161" width="3.28515625" style="1" hidden="1"/>
    <col min="6162" max="6162" width="12.7109375" style="1" hidden="1"/>
    <col min="6163" max="6163" width="4.85546875" style="1" hidden="1"/>
    <col min="6164" max="6164" width="12.7109375" style="1" hidden="1"/>
    <col min="6165" max="6165" width="8.140625" style="1" hidden="1"/>
    <col min="6166" max="6166" width="2.7109375" style="1" hidden="1"/>
    <col min="6167" max="6168" width="11.42578125" style="1" hidden="1"/>
    <col min="6169" max="6169" width="27.85546875" style="1" hidden="1"/>
    <col min="6170" max="6403" width="11.42578125" style="1" hidden="1"/>
    <col min="6404" max="6404" width="2.28515625" style="1" hidden="1"/>
    <col min="6405" max="6405" width="2.7109375" style="1" hidden="1"/>
    <col min="6406" max="6407" width="24.7109375" style="1" hidden="1"/>
    <col min="6408" max="6408" width="4.42578125" style="1" hidden="1"/>
    <col min="6409" max="6409" width="1.42578125" style="1" hidden="1"/>
    <col min="6410" max="6410" width="13.42578125" style="1" hidden="1"/>
    <col min="6411" max="6411" width="2.42578125" style="1" hidden="1"/>
    <col min="6412" max="6412" width="16.140625" style="1" hidden="1"/>
    <col min="6413" max="6413" width="5.7109375" style="1" hidden="1"/>
    <col min="6414" max="6414" width="12.7109375" style="1" hidden="1"/>
    <col min="6415" max="6415" width="3" style="1" hidden="1"/>
    <col min="6416" max="6416" width="12.7109375" style="1" hidden="1"/>
    <col min="6417" max="6417" width="3.28515625" style="1" hidden="1"/>
    <col min="6418" max="6418" width="12.7109375" style="1" hidden="1"/>
    <col min="6419" max="6419" width="4.85546875" style="1" hidden="1"/>
    <col min="6420" max="6420" width="12.7109375" style="1" hidden="1"/>
    <col min="6421" max="6421" width="8.140625" style="1" hidden="1"/>
    <col min="6422" max="6422" width="2.7109375" style="1" hidden="1"/>
    <col min="6423" max="6424" width="11.42578125" style="1" hidden="1"/>
    <col min="6425" max="6425" width="27.85546875" style="1" hidden="1"/>
    <col min="6426" max="6659" width="11.42578125" style="1" hidden="1"/>
    <col min="6660" max="6660" width="2.28515625" style="1" hidden="1"/>
    <col min="6661" max="6661" width="2.7109375" style="1" hidden="1"/>
    <col min="6662" max="6663" width="24.7109375" style="1" hidden="1"/>
    <col min="6664" max="6664" width="4.42578125" style="1" hidden="1"/>
    <col min="6665" max="6665" width="1.42578125" style="1" hidden="1"/>
    <col min="6666" max="6666" width="13.42578125" style="1" hidden="1"/>
    <col min="6667" max="6667" width="2.42578125" style="1" hidden="1"/>
    <col min="6668" max="6668" width="16.140625" style="1" hidden="1"/>
    <col min="6669" max="6669" width="5.7109375" style="1" hidden="1"/>
    <col min="6670" max="6670" width="12.7109375" style="1" hidden="1"/>
    <col min="6671" max="6671" width="3" style="1" hidden="1"/>
    <col min="6672" max="6672" width="12.7109375" style="1" hidden="1"/>
    <col min="6673" max="6673" width="3.28515625" style="1" hidden="1"/>
    <col min="6674" max="6674" width="12.7109375" style="1" hidden="1"/>
    <col min="6675" max="6675" width="4.85546875" style="1" hidden="1"/>
    <col min="6676" max="6676" width="12.7109375" style="1" hidden="1"/>
    <col min="6677" max="6677" width="8.140625" style="1" hidden="1"/>
    <col min="6678" max="6678" width="2.7109375" style="1" hidden="1"/>
    <col min="6679" max="6680" width="11.42578125" style="1" hidden="1"/>
    <col min="6681" max="6681" width="27.85546875" style="1" hidden="1"/>
    <col min="6682" max="6915" width="11.42578125" style="1" hidden="1"/>
    <col min="6916" max="6916" width="2.28515625" style="1" hidden="1"/>
    <col min="6917" max="6917" width="2.7109375" style="1" hidden="1"/>
    <col min="6918" max="6919" width="24.7109375" style="1" hidden="1"/>
    <col min="6920" max="6920" width="4.42578125" style="1" hidden="1"/>
    <col min="6921" max="6921" width="1.42578125" style="1" hidden="1"/>
    <col min="6922" max="6922" width="13.42578125" style="1" hidden="1"/>
    <col min="6923" max="6923" width="2.42578125" style="1" hidden="1"/>
    <col min="6924" max="6924" width="16.140625" style="1" hidden="1"/>
    <col min="6925" max="6925" width="5.7109375" style="1" hidden="1"/>
    <col min="6926" max="6926" width="12.7109375" style="1" hidden="1"/>
    <col min="6927" max="6927" width="3" style="1" hidden="1"/>
    <col min="6928" max="6928" width="12.7109375" style="1" hidden="1"/>
    <col min="6929" max="6929" width="3.28515625" style="1" hidden="1"/>
    <col min="6930" max="6930" width="12.7109375" style="1" hidden="1"/>
    <col min="6931" max="6931" width="4.85546875" style="1" hidden="1"/>
    <col min="6932" max="6932" width="12.7109375" style="1" hidden="1"/>
    <col min="6933" max="6933" width="8.140625" style="1" hidden="1"/>
    <col min="6934" max="6934" width="2.7109375" style="1" hidden="1"/>
    <col min="6935" max="6936" width="11.42578125" style="1" hidden="1"/>
    <col min="6937" max="6937" width="27.85546875" style="1" hidden="1"/>
    <col min="6938" max="7171" width="11.42578125" style="1" hidden="1"/>
    <col min="7172" max="7172" width="2.28515625" style="1" hidden="1"/>
    <col min="7173" max="7173" width="2.7109375" style="1" hidden="1"/>
    <col min="7174" max="7175" width="24.7109375" style="1" hidden="1"/>
    <col min="7176" max="7176" width="4.42578125" style="1" hidden="1"/>
    <col min="7177" max="7177" width="1.42578125" style="1" hidden="1"/>
    <col min="7178" max="7178" width="13.42578125" style="1" hidden="1"/>
    <col min="7179" max="7179" width="2.42578125" style="1" hidden="1"/>
    <col min="7180" max="7180" width="16.140625" style="1" hidden="1"/>
    <col min="7181" max="7181" width="5.7109375" style="1" hidden="1"/>
    <col min="7182" max="7182" width="12.7109375" style="1" hidden="1"/>
    <col min="7183" max="7183" width="3" style="1" hidden="1"/>
    <col min="7184" max="7184" width="12.7109375" style="1" hidden="1"/>
    <col min="7185" max="7185" width="3.28515625" style="1" hidden="1"/>
    <col min="7186" max="7186" width="12.7109375" style="1" hidden="1"/>
    <col min="7187" max="7187" width="4.85546875" style="1" hidden="1"/>
    <col min="7188" max="7188" width="12.7109375" style="1" hidden="1"/>
    <col min="7189" max="7189" width="8.140625" style="1" hidden="1"/>
    <col min="7190" max="7190" width="2.7109375" style="1" hidden="1"/>
    <col min="7191" max="7192" width="11.42578125" style="1" hidden="1"/>
    <col min="7193" max="7193" width="27.85546875" style="1" hidden="1"/>
    <col min="7194" max="7427" width="11.42578125" style="1" hidden="1"/>
    <col min="7428" max="7428" width="2.28515625" style="1" hidden="1"/>
    <col min="7429" max="7429" width="2.7109375" style="1" hidden="1"/>
    <col min="7430" max="7431" width="24.7109375" style="1" hidden="1"/>
    <col min="7432" max="7432" width="4.42578125" style="1" hidden="1"/>
    <col min="7433" max="7433" width="1.42578125" style="1" hidden="1"/>
    <col min="7434" max="7434" width="13.42578125" style="1" hidden="1"/>
    <col min="7435" max="7435" width="2.42578125" style="1" hidden="1"/>
    <col min="7436" max="7436" width="16.140625" style="1" hidden="1"/>
    <col min="7437" max="7437" width="5.7109375" style="1" hidden="1"/>
    <col min="7438" max="7438" width="12.7109375" style="1" hidden="1"/>
    <col min="7439" max="7439" width="3" style="1" hidden="1"/>
    <col min="7440" max="7440" width="12.7109375" style="1" hidden="1"/>
    <col min="7441" max="7441" width="3.28515625" style="1" hidden="1"/>
    <col min="7442" max="7442" width="12.7109375" style="1" hidden="1"/>
    <col min="7443" max="7443" width="4.85546875" style="1" hidden="1"/>
    <col min="7444" max="7444" width="12.7109375" style="1" hidden="1"/>
    <col min="7445" max="7445" width="8.140625" style="1" hidden="1"/>
    <col min="7446" max="7446" width="2.7109375" style="1" hidden="1"/>
    <col min="7447" max="7448" width="11.42578125" style="1" hidden="1"/>
    <col min="7449" max="7449" width="27.85546875" style="1" hidden="1"/>
    <col min="7450" max="7683" width="11.42578125" style="1" hidden="1"/>
    <col min="7684" max="7684" width="2.28515625" style="1" hidden="1"/>
    <col min="7685" max="7685" width="2.7109375" style="1" hidden="1"/>
    <col min="7686" max="7687" width="24.7109375" style="1" hidden="1"/>
    <col min="7688" max="7688" width="4.42578125" style="1" hidden="1"/>
    <col min="7689" max="7689" width="1.42578125" style="1" hidden="1"/>
    <col min="7690" max="7690" width="13.42578125" style="1" hidden="1"/>
    <col min="7691" max="7691" width="2.42578125" style="1" hidden="1"/>
    <col min="7692" max="7692" width="16.140625" style="1" hidden="1"/>
    <col min="7693" max="7693" width="5.7109375" style="1" hidden="1"/>
    <col min="7694" max="7694" width="12.7109375" style="1" hidden="1"/>
    <col min="7695" max="7695" width="3" style="1" hidden="1"/>
    <col min="7696" max="7696" width="12.7109375" style="1" hidden="1"/>
    <col min="7697" max="7697" width="3.28515625" style="1" hidden="1"/>
    <col min="7698" max="7698" width="12.7109375" style="1" hidden="1"/>
    <col min="7699" max="7699" width="4.85546875" style="1" hidden="1"/>
    <col min="7700" max="7700" width="12.7109375" style="1" hidden="1"/>
    <col min="7701" max="7701" width="8.140625" style="1" hidden="1"/>
    <col min="7702" max="7702" width="2.7109375" style="1" hidden="1"/>
    <col min="7703" max="7704" width="11.42578125" style="1" hidden="1"/>
    <col min="7705" max="7705" width="27.85546875" style="1" hidden="1"/>
    <col min="7706" max="7939" width="11.42578125" style="1" hidden="1"/>
    <col min="7940" max="7940" width="2.28515625" style="1" hidden="1"/>
    <col min="7941" max="7941" width="2.7109375" style="1" hidden="1"/>
    <col min="7942" max="7943" width="24.7109375" style="1" hidden="1"/>
    <col min="7944" max="7944" width="4.42578125" style="1" hidden="1"/>
    <col min="7945" max="7945" width="1.42578125" style="1" hidden="1"/>
    <col min="7946" max="7946" width="13.42578125" style="1" hidden="1"/>
    <col min="7947" max="7947" width="2.42578125" style="1" hidden="1"/>
    <col min="7948" max="7948" width="16.140625" style="1" hidden="1"/>
    <col min="7949" max="7949" width="5.7109375" style="1" hidden="1"/>
    <col min="7950" max="7950" width="12.7109375" style="1" hidden="1"/>
    <col min="7951" max="7951" width="3" style="1" hidden="1"/>
    <col min="7952" max="7952" width="12.7109375" style="1" hidden="1"/>
    <col min="7953" max="7953" width="3.28515625" style="1" hidden="1"/>
    <col min="7954" max="7954" width="12.7109375" style="1" hidden="1"/>
    <col min="7955" max="7955" width="4.85546875" style="1" hidden="1"/>
    <col min="7956" max="7956" width="12.7109375" style="1" hidden="1"/>
    <col min="7957" max="7957" width="8.140625" style="1" hidden="1"/>
    <col min="7958" max="7958" width="2.7109375" style="1" hidden="1"/>
    <col min="7959" max="7960" width="11.42578125" style="1" hidden="1"/>
    <col min="7961" max="7961" width="27.85546875" style="1" hidden="1"/>
    <col min="7962" max="8195" width="11.42578125" style="1" hidden="1"/>
    <col min="8196" max="8196" width="2.28515625" style="1" hidden="1"/>
    <col min="8197" max="8197" width="2.7109375" style="1" hidden="1"/>
    <col min="8198" max="8199" width="24.7109375" style="1" hidden="1"/>
    <col min="8200" max="8200" width="4.42578125" style="1" hidden="1"/>
    <col min="8201" max="8201" width="1.42578125" style="1" hidden="1"/>
    <col min="8202" max="8202" width="13.42578125" style="1" hidden="1"/>
    <col min="8203" max="8203" width="2.42578125" style="1" hidden="1"/>
    <col min="8204" max="8204" width="16.140625" style="1" hidden="1"/>
    <col min="8205" max="8205" width="5.7109375" style="1" hidden="1"/>
    <col min="8206" max="8206" width="12.7109375" style="1" hidden="1"/>
    <col min="8207" max="8207" width="3" style="1" hidden="1"/>
    <col min="8208" max="8208" width="12.7109375" style="1" hidden="1"/>
    <col min="8209" max="8209" width="3.28515625" style="1" hidden="1"/>
    <col min="8210" max="8210" width="12.7109375" style="1" hidden="1"/>
    <col min="8211" max="8211" width="4.85546875" style="1" hidden="1"/>
    <col min="8212" max="8212" width="12.7109375" style="1" hidden="1"/>
    <col min="8213" max="8213" width="8.140625" style="1" hidden="1"/>
    <col min="8214" max="8214" width="2.7109375" style="1" hidden="1"/>
    <col min="8215" max="8216" width="11.42578125" style="1" hidden="1"/>
    <col min="8217" max="8217" width="27.85546875" style="1" hidden="1"/>
    <col min="8218" max="8451" width="11.42578125" style="1" hidden="1"/>
    <col min="8452" max="8452" width="2.28515625" style="1" hidden="1"/>
    <col min="8453" max="8453" width="2.7109375" style="1" hidden="1"/>
    <col min="8454" max="8455" width="24.7109375" style="1" hidden="1"/>
    <col min="8456" max="8456" width="4.42578125" style="1" hidden="1"/>
    <col min="8457" max="8457" width="1.42578125" style="1" hidden="1"/>
    <col min="8458" max="8458" width="13.42578125" style="1" hidden="1"/>
    <col min="8459" max="8459" width="2.42578125" style="1" hidden="1"/>
    <col min="8460" max="8460" width="16.140625" style="1" hidden="1"/>
    <col min="8461" max="8461" width="5.7109375" style="1" hidden="1"/>
    <col min="8462" max="8462" width="12.7109375" style="1" hidden="1"/>
    <col min="8463" max="8463" width="3" style="1" hidden="1"/>
    <col min="8464" max="8464" width="12.7109375" style="1" hidden="1"/>
    <col min="8465" max="8465" width="3.28515625" style="1" hidden="1"/>
    <col min="8466" max="8466" width="12.7109375" style="1" hidden="1"/>
    <col min="8467" max="8467" width="4.85546875" style="1" hidden="1"/>
    <col min="8468" max="8468" width="12.7109375" style="1" hidden="1"/>
    <col min="8469" max="8469" width="8.140625" style="1" hidden="1"/>
    <col min="8470" max="8470" width="2.7109375" style="1" hidden="1"/>
    <col min="8471" max="8472" width="11.42578125" style="1" hidden="1"/>
    <col min="8473" max="8473" width="27.85546875" style="1" hidden="1"/>
    <col min="8474" max="8707" width="11.42578125" style="1" hidden="1"/>
    <col min="8708" max="8708" width="2.28515625" style="1" hidden="1"/>
    <col min="8709" max="8709" width="2.7109375" style="1" hidden="1"/>
    <col min="8710" max="8711" width="24.7109375" style="1" hidden="1"/>
    <col min="8712" max="8712" width="4.42578125" style="1" hidden="1"/>
    <col min="8713" max="8713" width="1.42578125" style="1" hidden="1"/>
    <col min="8714" max="8714" width="13.42578125" style="1" hidden="1"/>
    <col min="8715" max="8715" width="2.42578125" style="1" hidden="1"/>
    <col min="8716" max="8716" width="16.140625" style="1" hidden="1"/>
    <col min="8717" max="8717" width="5.7109375" style="1" hidden="1"/>
    <col min="8718" max="8718" width="12.7109375" style="1" hidden="1"/>
    <col min="8719" max="8719" width="3" style="1" hidden="1"/>
    <col min="8720" max="8720" width="12.7109375" style="1" hidden="1"/>
    <col min="8721" max="8721" width="3.28515625" style="1" hidden="1"/>
    <col min="8722" max="8722" width="12.7109375" style="1" hidden="1"/>
    <col min="8723" max="8723" width="4.85546875" style="1" hidden="1"/>
    <col min="8724" max="8724" width="12.7109375" style="1" hidden="1"/>
    <col min="8725" max="8725" width="8.140625" style="1" hidden="1"/>
    <col min="8726" max="8726" width="2.7109375" style="1" hidden="1"/>
    <col min="8727" max="8728" width="11.42578125" style="1" hidden="1"/>
    <col min="8729" max="8729" width="27.85546875" style="1" hidden="1"/>
    <col min="8730" max="8963" width="11.42578125" style="1" hidden="1"/>
    <col min="8964" max="8964" width="2.28515625" style="1" hidden="1"/>
    <col min="8965" max="8965" width="2.7109375" style="1" hidden="1"/>
    <col min="8966" max="8967" width="24.7109375" style="1" hidden="1"/>
    <col min="8968" max="8968" width="4.42578125" style="1" hidden="1"/>
    <col min="8969" max="8969" width="1.42578125" style="1" hidden="1"/>
    <col min="8970" max="8970" width="13.42578125" style="1" hidden="1"/>
    <col min="8971" max="8971" width="2.42578125" style="1" hidden="1"/>
    <col min="8972" max="8972" width="16.140625" style="1" hidden="1"/>
    <col min="8973" max="8973" width="5.7109375" style="1" hidden="1"/>
    <col min="8974" max="8974" width="12.7109375" style="1" hidden="1"/>
    <col min="8975" max="8975" width="3" style="1" hidden="1"/>
    <col min="8976" max="8976" width="12.7109375" style="1" hidden="1"/>
    <col min="8977" max="8977" width="3.28515625" style="1" hidden="1"/>
    <col min="8978" max="8978" width="12.7109375" style="1" hidden="1"/>
    <col min="8979" max="8979" width="4.85546875" style="1" hidden="1"/>
    <col min="8980" max="8980" width="12.7109375" style="1" hidden="1"/>
    <col min="8981" max="8981" width="8.140625" style="1" hidden="1"/>
    <col min="8982" max="8982" width="2.7109375" style="1" hidden="1"/>
    <col min="8983" max="8984" width="11.42578125" style="1" hidden="1"/>
    <col min="8985" max="8985" width="27.85546875" style="1" hidden="1"/>
    <col min="8986" max="9219" width="11.42578125" style="1" hidden="1"/>
    <col min="9220" max="9220" width="2.28515625" style="1" hidden="1"/>
    <col min="9221" max="9221" width="2.7109375" style="1" hidden="1"/>
    <col min="9222" max="9223" width="24.7109375" style="1" hidden="1"/>
    <col min="9224" max="9224" width="4.42578125" style="1" hidden="1"/>
    <col min="9225" max="9225" width="1.42578125" style="1" hidden="1"/>
    <col min="9226" max="9226" width="13.42578125" style="1" hidden="1"/>
    <col min="9227" max="9227" width="2.42578125" style="1" hidden="1"/>
    <col min="9228" max="9228" width="16.140625" style="1" hidden="1"/>
    <col min="9229" max="9229" width="5.7109375" style="1" hidden="1"/>
    <col min="9230" max="9230" width="12.7109375" style="1" hidden="1"/>
    <col min="9231" max="9231" width="3" style="1" hidden="1"/>
    <col min="9232" max="9232" width="12.7109375" style="1" hidden="1"/>
    <col min="9233" max="9233" width="3.28515625" style="1" hidden="1"/>
    <col min="9234" max="9234" width="12.7109375" style="1" hidden="1"/>
    <col min="9235" max="9235" width="4.85546875" style="1" hidden="1"/>
    <col min="9236" max="9236" width="12.7109375" style="1" hidden="1"/>
    <col min="9237" max="9237" width="8.140625" style="1" hidden="1"/>
    <col min="9238" max="9238" width="2.7109375" style="1" hidden="1"/>
    <col min="9239" max="9240" width="11.42578125" style="1" hidden="1"/>
    <col min="9241" max="9241" width="27.85546875" style="1" hidden="1"/>
    <col min="9242" max="9475" width="11.42578125" style="1" hidden="1"/>
    <col min="9476" max="9476" width="2.28515625" style="1" hidden="1"/>
    <col min="9477" max="9477" width="2.7109375" style="1" hidden="1"/>
    <col min="9478" max="9479" width="24.7109375" style="1" hidden="1"/>
    <col min="9480" max="9480" width="4.42578125" style="1" hidden="1"/>
    <col min="9481" max="9481" width="1.42578125" style="1" hidden="1"/>
    <col min="9482" max="9482" width="13.42578125" style="1" hidden="1"/>
    <col min="9483" max="9483" width="2.42578125" style="1" hidden="1"/>
    <col min="9484" max="9484" width="16.140625" style="1" hidden="1"/>
    <col min="9485" max="9485" width="5.7109375" style="1" hidden="1"/>
    <col min="9486" max="9486" width="12.7109375" style="1" hidden="1"/>
    <col min="9487" max="9487" width="3" style="1" hidden="1"/>
    <col min="9488" max="9488" width="12.7109375" style="1" hidden="1"/>
    <col min="9489" max="9489" width="3.28515625" style="1" hidden="1"/>
    <col min="9490" max="9490" width="12.7109375" style="1" hidden="1"/>
    <col min="9491" max="9491" width="4.85546875" style="1" hidden="1"/>
    <col min="9492" max="9492" width="12.7109375" style="1" hidden="1"/>
    <col min="9493" max="9493" width="8.140625" style="1" hidden="1"/>
    <col min="9494" max="9494" width="2.7109375" style="1" hidden="1"/>
    <col min="9495" max="9496" width="11.42578125" style="1" hidden="1"/>
    <col min="9497" max="9497" width="27.85546875" style="1" hidden="1"/>
    <col min="9498" max="9731" width="11.42578125" style="1" hidden="1"/>
    <col min="9732" max="9732" width="2.28515625" style="1" hidden="1"/>
    <col min="9733" max="9733" width="2.7109375" style="1" hidden="1"/>
    <col min="9734" max="9735" width="24.7109375" style="1" hidden="1"/>
    <col min="9736" max="9736" width="4.42578125" style="1" hidden="1"/>
    <col min="9737" max="9737" width="1.42578125" style="1" hidden="1"/>
    <col min="9738" max="9738" width="13.42578125" style="1" hidden="1"/>
    <col min="9739" max="9739" width="2.42578125" style="1" hidden="1"/>
    <col min="9740" max="9740" width="16.140625" style="1" hidden="1"/>
    <col min="9741" max="9741" width="5.7109375" style="1" hidden="1"/>
    <col min="9742" max="9742" width="12.7109375" style="1" hidden="1"/>
    <col min="9743" max="9743" width="3" style="1" hidden="1"/>
    <col min="9744" max="9744" width="12.7109375" style="1" hidden="1"/>
    <col min="9745" max="9745" width="3.28515625" style="1" hidden="1"/>
    <col min="9746" max="9746" width="12.7109375" style="1" hidden="1"/>
    <col min="9747" max="9747" width="4.85546875" style="1" hidden="1"/>
    <col min="9748" max="9748" width="12.7109375" style="1" hidden="1"/>
    <col min="9749" max="9749" width="8.140625" style="1" hidden="1"/>
    <col min="9750" max="9750" width="2.7109375" style="1" hidden="1"/>
    <col min="9751" max="9752" width="11.42578125" style="1" hidden="1"/>
    <col min="9753" max="9753" width="27.85546875" style="1" hidden="1"/>
    <col min="9754" max="9987" width="11.42578125" style="1" hidden="1"/>
    <col min="9988" max="9988" width="2.28515625" style="1" hidden="1"/>
    <col min="9989" max="9989" width="2.7109375" style="1" hidden="1"/>
    <col min="9990" max="9991" width="24.7109375" style="1" hidden="1"/>
    <col min="9992" max="9992" width="4.42578125" style="1" hidden="1"/>
    <col min="9993" max="9993" width="1.42578125" style="1" hidden="1"/>
    <col min="9994" max="9994" width="13.42578125" style="1" hidden="1"/>
    <col min="9995" max="9995" width="2.42578125" style="1" hidden="1"/>
    <col min="9996" max="9996" width="16.140625" style="1" hidden="1"/>
    <col min="9997" max="9997" width="5.7109375" style="1" hidden="1"/>
    <col min="9998" max="9998" width="12.7109375" style="1" hidden="1"/>
    <col min="9999" max="9999" width="3" style="1" hidden="1"/>
    <col min="10000" max="10000" width="12.7109375" style="1" hidden="1"/>
    <col min="10001" max="10001" width="3.28515625" style="1" hidden="1"/>
    <col min="10002" max="10002" width="12.7109375" style="1" hidden="1"/>
    <col min="10003" max="10003" width="4.85546875" style="1" hidden="1"/>
    <col min="10004" max="10004" width="12.7109375" style="1" hidden="1"/>
    <col min="10005" max="10005" width="8.140625" style="1" hidden="1"/>
    <col min="10006" max="10006" width="2.7109375" style="1" hidden="1"/>
    <col min="10007" max="10008" width="11.42578125" style="1" hidden="1"/>
    <col min="10009" max="10009" width="27.85546875" style="1" hidden="1"/>
    <col min="10010" max="10243" width="11.42578125" style="1" hidden="1"/>
    <col min="10244" max="10244" width="2.28515625" style="1" hidden="1"/>
    <col min="10245" max="10245" width="2.7109375" style="1" hidden="1"/>
    <col min="10246" max="10247" width="24.7109375" style="1" hidden="1"/>
    <col min="10248" max="10248" width="4.42578125" style="1" hidden="1"/>
    <col min="10249" max="10249" width="1.42578125" style="1" hidden="1"/>
    <col min="10250" max="10250" width="13.42578125" style="1" hidden="1"/>
    <col min="10251" max="10251" width="2.42578125" style="1" hidden="1"/>
    <col min="10252" max="10252" width="16.140625" style="1" hidden="1"/>
    <col min="10253" max="10253" width="5.7109375" style="1" hidden="1"/>
    <col min="10254" max="10254" width="12.7109375" style="1" hidden="1"/>
    <col min="10255" max="10255" width="3" style="1" hidden="1"/>
    <col min="10256" max="10256" width="12.7109375" style="1" hidden="1"/>
    <col min="10257" max="10257" width="3.28515625" style="1" hidden="1"/>
    <col min="10258" max="10258" width="12.7109375" style="1" hidden="1"/>
    <col min="10259" max="10259" width="4.85546875" style="1" hidden="1"/>
    <col min="10260" max="10260" width="12.7109375" style="1" hidden="1"/>
    <col min="10261" max="10261" width="8.140625" style="1" hidden="1"/>
    <col min="10262" max="10262" width="2.7109375" style="1" hidden="1"/>
    <col min="10263" max="10264" width="11.42578125" style="1" hidden="1"/>
    <col min="10265" max="10265" width="27.85546875" style="1" hidden="1"/>
    <col min="10266" max="10499" width="11.42578125" style="1" hidden="1"/>
    <col min="10500" max="10500" width="2.28515625" style="1" hidden="1"/>
    <col min="10501" max="10501" width="2.7109375" style="1" hidden="1"/>
    <col min="10502" max="10503" width="24.7109375" style="1" hidden="1"/>
    <col min="10504" max="10504" width="4.42578125" style="1" hidden="1"/>
    <col min="10505" max="10505" width="1.42578125" style="1" hidden="1"/>
    <col min="10506" max="10506" width="13.42578125" style="1" hidden="1"/>
    <col min="10507" max="10507" width="2.42578125" style="1" hidden="1"/>
    <col min="10508" max="10508" width="16.140625" style="1" hidden="1"/>
    <col min="10509" max="10509" width="5.7109375" style="1" hidden="1"/>
    <col min="10510" max="10510" width="12.7109375" style="1" hidden="1"/>
    <col min="10511" max="10511" width="3" style="1" hidden="1"/>
    <col min="10512" max="10512" width="12.7109375" style="1" hidden="1"/>
    <col min="10513" max="10513" width="3.28515625" style="1" hidden="1"/>
    <col min="10514" max="10514" width="12.7109375" style="1" hidden="1"/>
    <col min="10515" max="10515" width="4.85546875" style="1" hidden="1"/>
    <col min="10516" max="10516" width="12.7109375" style="1" hidden="1"/>
    <col min="10517" max="10517" width="8.140625" style="1" hidden="1"/>
    <col min="10518" max="10518" width="2.7109375" style="1" hidden="1"/>
    <col min="10519" max="10520" width="11.42578125" style="1" hidden="1"/>
    <col min="10521" max="10521" width="27.85546875" style="1" hidden="1"/>
    <col min="10522" max="10755" width="11.42578125" style="1" hidden="1"/>
    <col min="10756" max="10756" width="2.28515625" style="1" hidden="1"/>
    <col min="10757" max="10757" width="2.7109375" style="1" hidden="1"/>
    <col min="10758" max="10759" width="24.7109375" style="1" hidden="1"/>
    <col min="10760" max="10760" width="4.42578125" style="1" hidden="1"/>
    <col min="10761" max="10761" width="1.42578125" style="1" hidden="1"/>
    <col min="10762" max="10762" width="13.42578125" style="1" hidden="1"/>
    <col min="10763" max="10763" width="2.42578125" style="1" hidden="1"/>
    <col min="10764" max="10764" width="16.140625" style="1" hidden="1"/>
    <col min="10765" max="10765" width="5.7109375" style="1" hidden="1"/>
    <col min="10766" max="10766" width="12.7109375" style="1" hidden="1"/>
    <col min="10767" max="10767" width="3" style="1" hidden="1"/>
    <col min="10768" max="10768" width="12.7109375" style="1" hidden="1"/>
    <col min="10769" max="10769" width="3.28515625" style="1" hidden="1"/>
    <col min="10770" max="10770" width="12.7109375" style="1" hidden="1"/>
    <col min="10771" max="10771" width="4.85546875" style="1" hidden="1"/>
    <col min="10772" max="10772" width="12.7109375" style="1" hidden="1"/>
    <col min="10773" max="10773" width="8.140625" style="1" hidden="1"/>
    <col min="10774" max="10774" width="2.7109375" style="1" hidden="1"/>
    <col min="10775" max="10776" width="11.42578125" style="1" hidden="1"/>
    <col min="10777" max="10777" width="27.85546875" style="1" hidden="1"/>
    <col min="10778" max="11011" width="11.42578125" style="1" hidden="1"/>
    <col min="11012" max="11012" width="2.28515625" style="1" hidden="1"/>
    <col min="11013" max="11013" width="2.7109375" style="1" hidden="1"/>
    <col min="11014" max="11015" width="24.7109375" style="1" hidden="1"/>
    <col min="11016" max="11016" width="4.42578125" style="1" hidden="1"/>
    <col min="11017" max="11017" width="1.42578125" style="1" hidden="1"/>
    <col min="11018" max="11018" width="13.42578125" style="1" hidden="1"/>
    <col min="11019" max="11019" width="2.42578125" style="1" hidden="1"/>
    <col min="11020" max="11020" width="16.140625" style="1" hidden="1"/>
    <col min="11021" max="11021" width="5.7109375" style="1" hidden="1"/>
    <col min="11022" max="11022" width="12.7109375" style="1" hidden="1"/>
    <col min="11023" max="11023" width="3" style="1" hidden="1"/>
    <col min="11024" max="11024" width="12.7109375" style="1" hidden="1"/>
    <col min="11025" max="11025" width="3.28515625" style="1" hidden="1"/>
    <col min="11026" max="11026" width="12.7109375" style="1" hidden="1"/>
    <col min="11027" max="11027" width="4.85546875" style="1" hidden="1"/>
    <col min="11028" max="11028" width="12.7109375" style="1" hidden="1"/>
    <col min="11029" max="11029" width="8.140625" style="1" hidden="1"/>
    <col min="11030" max="11030" width="2.7109375" style="1" hidden="1"/>
    <col min="11031" max="11032" width="11.42578125" style="1" hidden="1"/>
    <col min="11033" max="11033" width="27.85546875" style="1" hidden="1"/>
    <col min="11034" max="11267" width="11.42578125" style="1" hidden="1"/>
    <col min="11268" max="11268" width="2.28515625" style="1" hidden="1"/>
    <col min="11269" max="11269" width="2.7109375" style="1" hidden="1"/>
    <col min="11270" max="11271" width="24.7109375" style="1" hidden="1"/>
    <col min="11272" max="11272" width="4.42578125" style="1" hidden="1"/>
    <col min="11273" max="11273" width="1.42578125" style="1" hidden="1"/>
    <col min="11274" max="11274" width="13.42578125" style="1" hidden="1"/>
    <col min="11275" max="11275" width="2.42578125" style="1" hidden="1"/>
    <col min="11276" max="11276" width="16.140625" style="1" hidden="1"/>
    <col min="11277" max="11277" width="5.7109375" style="1" hidden="1"/>
    <col min="11278" max="11278" width="12.7109375" style="1" hidden="1"/>
    <col min="11279" max="11279" width="3" style="1" hidden="1"/>
    <col min="11280" max="11280" width="12.7109375" style="1" hidden="1"/>
    <col min="11281" max="11281" width="3.28515625" style="1" hidden="1"/>
    <col min="11282" max="11282" width="12.7109375" style="1" hidden="1"/>
    <col min="11283" max="11283" width="4.85546875" style="1" hidden="1"/>
    <col min="11284" max="11284" width="12.7109375" style="1" hidden="1"/>
    <col min="11285" max="11285" width="8.140625" style="1" hidden="1"/>
    <col min="11286" max="11286" width="2.7109375" style="1" hidden="1"/>
    <col min="11287" max="11288" width="11.42578125" style="1" hidden="1"/>
    <col min="11289" max="11289" width="27.85546875" style="1" hidden="1"/>
    <col min="11290" max="11523" width="11.42578125" style="1" hidden="1"/>
    <col min="11524" max="11524" width="2.28515625" style="1" hidden="1"/>
    <col min="11525" max="11525" width="2.7109375" style="1" hidden="1"/>
    <col min="11526" max="11527" width="24.7109375" style="1" hidden="1"/>
    <col min="11528" max="11528" width="4.42578125" style="1" hidden="1"/>
    <col min="11529" max="11529" width="1.42578125" style="1" hidden="1"/>
    <col min="11530" max="11530" width="13.42578125" style="1" hidden="1"/>
    <col min="11531" max="11531" width="2.42578125" style="1" hidden="1"/>
    <col min="11532" max="11532" width="16.140625" style="1" hidden="1"/>
    <col min="11533" max="11533" width="5.7109375" style="1" hidden="1"/>
    <col min="11534" max="11534" width="12.7109375" style="1" hidden="1"/>
    <col min="11535" max="11535" width="3" style="1" hidden="1"/>
    <col min="11536" max="11536" width="12.7109375" style="1" hidden="1"/>
    <col min="11537" max="11537" width="3.28515625" style="1" hidden="1"/>
    <col min="11538" max="11538" width="12.7109375" style="1" hidden="1"/>
    <col min="11539" max="11539" width="4.85546875" style="1" hidden="1"/>
    <col min="11540" max="11540" width="12.7109375" style="1" hidden="1"/>
    <col min="11541" max="11541" width="8.140625" style="1" hidden="1"/>
    <col min="11542" max="11542" width="2.7109375" style="1" hidden="1"/>
    <col min="11543" max="11544" width="11.42578125" style="1" hidden="1"/>
    <col min="11545" max="11545" width="27.85546875" style="1" hidden="1"/>
    <col min="11546" max="11779" width="11.42578125" style="1" hidden="1"/>
    <col min="11780" max="11780" width="2.28515625" style="1" hidden="1"/>
    <col min="11781" max="11781" width="2.7109375" style="1" hidden="1"/>
    <col min="11782" max="11783" width="24.7109375" style="1" hidden="1"/>
    <col min="11784" max="11784" width="4.42578125" style="1" hidden="1"/>
    <col min="11785" max="11785" width="1.42578125" style="1" hidden="1"/>
    <col min="11786" max="11786" width="13.42578125" style="1" hidden="1"/>
    <col min="11787" max="11787" width="2.42578125" style="1" hidden="1"/>
    <col min="11788" max="11788" width="16.140625" style="1" hidden="1"/>
    <col min="11789" max="11789" width="5.7109375" style="1" hidden="1"/>
    <col min="11790" max="11790" width="12.7109375" style="1" hidden="1"/>
    <col min="11791" max="11791" width="3" style="1" hidden="1"/>
    <col min="11792" max="11792" width="12.7109375" style="1" hidden="1"/>
    <col min="11793" max="11793" width="3.28515625" style="1" hidden="1"/>
    <col min="11794" max="11794" width="12.7109375" style="1" hidden="1"/>
    <col min="11795" max="11795" width="4.85546875" style="1" hidden="1"/>
    <col min="11796" max="11796" width="12.7109375" style="1" hidden="1"/>
    <col min="11797" max="11797" width="8.140625" style="1" hidden="1"/>
    <col min="11798" max="11798" width="2.7109375" style="1" hidden="1"/>
    <col min="11799" max="11800" width="11.42578125" style="1" hidden="1"/>
    <col min="11801" max="11801" width="27.85546875" style="1" hidden="1"/>
    <col min="11802" max="12035" width="11.42578125" style="1" hidden="1"/>
    <col min="12036" max="12036" width="2.28515625" style="1" hidden="1"/>
    <col min="12037" max="12037" width="2.7109375" style="1" hidden="1"/>
    <col min="12038" max="12039" width="24.7109375" style="1" hidden="1"/>
    <col min="12040" max="12040" width="4.42578125" style="1" hidden="1"/>
    <col min="12041" max="12041" width="1.42578125" style="1" hidden="1"/>
    <col min="12042" max="12042" width="13.42578125" style="1" hidden="1"/>
    <col min="12043" max="12043" width="2.42578125" style="1" hidden="1"/>
    <col min="12044" max="12044" width="16.140625" style="1" hidden="1"/>
    <col min="12045" max="12045" width="5.7109375" style="1" hidden="1"/>
    <col min="12046" max="12046" width="12.7109375" style="1" hidden="1"/>
    <col min="12047" max="12047" width="3" style="1" hidden="1"/>
    <col min="12048" max="12048" width="12.7109375" style="1" hidden="1"/>
    <col min="12049" max="12049" width="3.28515625" style="1" hidden="1"/>
    <col min="12050" max="12050" width="12.7109375" style="1" hidden="1"/>
    <col min="12051" max="12051" width="4.85546875" style="1" hidden="1"/>
    <col min="12052" max="12052" width="12.7109375" style="1" hidden="1"/>
    <col min="12053" max="12053" width="8.140625" style="1" hidden="1"/>
    <col min="12054" max="12054" width="2.7109375" style="1" hidden="1"/>
    <col min="12055" max="12056" width="11.42578125" style="1" hidden="1"/>
    <col min="12057" max="12057" width="27.85546875" style="1" hidden="1"/>
    <col min="12058" max="12291" width="11.42578125" style="1" hidden="1"/>
    <col min="12292" max="12292" width="2.28515625" style="1" hidden="1"/>
    <col min="12293" max="12293" width="2.7109375" style="1" hidden="1"/>
    <col min="12294" max="12295" width="24.7109375" style="1" hidden="1"/>
    <col min="12296" max="12296" width="4.42578125" style="1" hidden="1"/>
    <col min="12297" max="12297" width="1.42578125" style="1" hidden="1"/>
    <col min="12298" max="12298" width="13.42578125" style="1" hidden="1"/>
    <col min="12299" max="12299" width="2.42578125" style="1" hidden="1"/>
    <col min="12300" max="12300" width="16.140625" style="1" hidden="1"/>
    <col min="12301" max="12301" width="5.7109375" style="1" hidden="1"/>
    <col min="12302" max="12302" width="12.7109375" style="1" hidden="1"/>
    <col min="12303" max="12303" width="3" style="1" hidden="1"/>
    <col min="12304" max="12304" width="12.7109375" style="1" hidden="1"/>
    <col min="12305" max="12305" width="3.28515625" style="1" hidden="1"/>
    <col min="12306" max="12306" width="12.7109375" style="1" hidden="1"/>
    <col min="12307" max="12307" width="4.85546875" style="1" hidden="1"/>
    <col min="12308" max="12308" width="12.7109375" style="1" hidden="1"/>
    <col min="12309" max="12309" width="8.140625" style="1" hidden="1"/>
    <col min="12310" max="12310" width="2.7109375" style="1" hidden="1"/>
    <col min="12311" max="12312" width="11.42578125" style="1" hidden="1"/>
    <col min="12313" max="12313" width="27.85546875" style="1" hidden="1"/>
    <col min="12314" max="12547" width="11.42578125" style="1" hidden="1"/>
    <col min="12548" max="12548" width="2.28515625" style="1" hidden="1"/>
    <col min="12549" max="12549" width="2.7109375" style="1" hidden="1"/>
    <col min="12550" max="12551" width="24.7109375" style="1" hidden="1"/>
    <col min="12552" max="12552" width="4.42578125" style="1" hidden="1"/>
    <col min="12553" max="12553" width="1.42578125" style="1" hidden="1"/>
    <col min="12554" max="12554" width="13.42578125" style="1" hidden="1"/>
    <col min="12555" max="12555" width="2.42578125" style="1" hidden="1"/>
    <col min="12556" max="12556" width="16.140625" style="1" hidden="1"/>
    <col min="12557" max="12557" width="5.7109375" style="1" hidden="1"/>
    <col min="12558" max="12558" width="12.7109375" style="1" hidden="1"/>
    <col min="12559" max="12559" width="3" style="1" hidden="1"/>
    <col min="12560" max="12560" width="12.7109375" style="1" hidden="1"/>
    <col min="12561" max="12561" width="3.28515625" style="1" hidden="1"/>
    <col min="12562" max="12562" width="12.7109375" style="1" hidden="1"/>
    <col min="12563" max="12563" width="4.85546875" style="1" hidden="1"/>
    <col min="12564" max="12564" width="12.7109375" style="1" hidden="1"/>
    <col min="12565" max="12565" width="8.140625" style="1" hidden="1"/>
    <col min="12566" max="12566" width="2.7109375" style="1" hidden="1"/>
    <col min="12567" max="12568" width="11.42578125" style="1" hidden="1"/>
    <col min="12569" max="12569" width="27.85546875" style="1" hidden="1"/>
    <col min="12570" max="12803" width="11.42578125" style="1" hidden="1"/>
    <col min="12804" max="12804" width="2.28515625" style="1" hidden="1"/>
    <col min="12805" max="12805" width="2.7109375" style="1" hidden="1"/>
    <col min="12806" max="12807" width="24.7109375" style="1" hidden="1"/>
    <col min="12808" max="12808" width="4.42578125" style="1" hidden="1"/>
    <col min="12809" max="12809" width="1.42578125" style="1" hidden="1"/>
    <col min="12810" max="12810" width="13.42578125" style="1" hidden="1"/>
    <col min="12811" max="12811" width="2.42578125" style="1" hidden="1"/>
    <col min="12812" max="12812" width="16.140625" style="1" hidden="1"/>
    <col min="12813" max="12813" width="5.7109375" style="1" hidden="1"/>
    <col min="12814" max="12814" width="12.7109375" style="1" hidden="1"/>
    <col min="12815" max="12815" width="3" style="1" hidden="1"/>
    <col min="12816" max="12816" width="12.7109375" style="1" hidden="1"/>
    <col min="12817" max="12817" width="3.28515625" style="1" hidden="1"/>
    <col min="12818" max="12818" width="12.7109375" style="1" hidden="1"/>
    <col min="12819" max="12819" width="4.85546875" style="1" hidden="1"/>
    <col min="12820" max="12820" width="12.7109375" style="1" hidden="1"/>
    <col min="12821" max="12821" width="8.140625" style="1" hidden="1"/>
    <col min="12822" max="12822" width="2.7109375" style="1" hidden="1"/>
    <col min="12823" max="12824" width="11.42578125" style="1" hidden="1"/>
    <col min="12825" max="12825" width="27.85546875" style="1" hidden="1"/>
    <col min="12826" max="13059" width="11.42578125" style="1" hidden="1"/>
    <col min="13060" max="13060" width="2.28515625" style="1" hidden="1"/>
    <col min="13061" max="13061" width="2.7109375" style="1" hidden="1"/>
    <col min="13062" max="13063" width="24.7109375" style="1" hidden="1"/>
    <col min="13064" max="13064" width="4.42578125" style="1" hidden="1"/>
    <col min="13065" max="13065" width="1.42578125" style="1" hidden="1"/>
    <col min="13066" max="13066" width="13.42578125" style="1" hidden="1"/>
    <col min="13067" max="13067" width="2.42578125" style="1" hidden="1"/>
    <col min="13068" max="13068" width="16.140625" style="1" hidden="1"/>
    <col min="13069" max="13069" width="5.7109375" style="1" hidden="1"/>
    <col min="13070" max="13070" width="12.7109375" style="1" hidden="1"/>
    <col min="13071" max="13071" width="3" style="1" hidden="1"/>
    <col min="13072" max="13072" width="12.7109375" style="1" hidden="1"/>
    <col min="13073" max="13073" width="3.28515625" style="1" hidden="1"/>
    <col min="13074" max="13074" width="12.7109375" style="1" hidden="1"/>
    <col min="13075" max="13075" width="4.85546875" style="1" hidden="1"/>
    <col min="13076" max="13076" width="12.7109375" style="1" hidden="1"/>
    <col min="13077" max="13077" width="8.140625" style="1" hidden="1"/>
    <col min="13078" max="13078" width="2.7109375" style="1" hidden="1"/>
    <col min="13079" max="13080" width="11.42578125" style="1" hidden="1"/>
    <col min="13081" max="13081" width="27.85546875" style="1" hidden="1"/>
    <col min="13082" max="13315" width="11.42578125" style="1" hidden="1"/>
    <col min="13316" max="13316" width="2.28515625" style="1" hidden="1"/>
    <col min="13317" max="13317" width="2.7109375" style="1" hidden="1"/>
    <col min="13318" max="13319" width="24.7109375" style="1" hidden="1"/>
    <col min="13320" max="13320" width="4.42578125" style="1" hidden="1"/>
    <col min="13321" max="13321" width="1.42578125" style="1" hidden="1"/>
    <col min="13322" max="13322" width="13.42578125" style="1" hidden="1"/>
    <col min="13323" max="13323" width="2.42578125" style="1" hidden="1"/>
    <col min="13324" max="13324" width="16.140625" style="1" hidden="1"/>
    <col min="13325" max="13325" width="5.7109375" style="1" hidden="1"/>
    <col min="13326" max="13326" width="12.7109375" style="1" hidden="1"/>
    <col min="13327" max="13327" width="3" style="1" hidden="1"/>
    <col min="13328" max="13328" width="12.7109375" style="1" hidden="1"/>
    <col min="13329" max="13329" width="3.28515625" style="1" hidden="1"/>
    <col min="13330" max="13330" width="12.7109375" style="1" hidden="1"/>
    <col min="13331" max="13331" width="4.85546875" style="1" hidden="1"/>
    <col min="13332" max="13332" width="12.7109375" style="1" hidden="1"/>
    <col min="13333" max="13333" width="8.140625" style="1" hidden="1"/>
    <col min="13334" max="13334" width="2.7109375" style="1" hidden="1"/>
    <col min="13335" max="13336" width="11.42578125" style="1" hidden="1"/>
    <col min="13337" max="13337" width="27.85546875" style="1" hidden="1"/>
    <col min="13338" max="13571" width="11.42578125" style="1" hidden="1"/>
    <col min="13572" max="13572" width="2.28515625" style="1" hidden="1"/>
    <col min="13573" max="13573" width="2.7109375" style="1" hidden="1"/>
    <col min="13574" max="13575" width="24.7109375" style="1" hidden="1"/>
    <col min="13576" max="13576" width="4.42578125" style="1" hidden="1"/>
    <col min="13577" max="13577" width="1.42578125" style="1" hidden="1"/>
    <col min="13578" max="13578" width="13.42578125" style="1" hidden="1"/>
    <col min="13579" max="13579" width="2.42578125" style="1" hidden="1"/>
    <col min="13580" max="13580" width="16.140625" style="1" hidden="1"/>
    <col min="13581" max="13581" width="5.7109375" style="1" hidden="1"/>
    <col min="13582" max="13582" width="12.7109375" style="1" hidden="1"/>
    <col min="13583" max="13583" width="3" style="1" hidden="1"/>
    <col min="13584" max="13584" width="12.7109375" style="1" hidden="1"/>
    <col min="13585" max="13585" width="3.28515625" style="1" hidden="1"/>
    <col min="13586" max="13586" width="12.7109375" style="1" hidden="1"/>
    <col min="13587" max="13587" width="4.85546875" style="1" hidden="1"/>
    <col min="13588" max="13588" width="12.7109375" style="1" hidden="1"/>
    <col min="13589" max="13589" width="8.140625" style="1" hidden="1"/>
    <col min="13590" max="13590" width="2.7109375" style="1" hidden="1"/>
    <col min="13591" max="13592" width="11.42578125" style="1" hidden="1"/>
    <col min="13593" max="13593" width="27.85546875" style="1" hidden="1"/>
    <col min="13594" max="13827" width="11.42578125" style="1" hidden="1"/>
    <col min="13828" max="13828" width="2.28515625" style="1" hidden="1"/>
    <col min="13829" max="13829" width="2.7109375" style="1" hidden="1"/>
    <col min="13830" max="13831" width="24.7109375" style="1" hidden="1"/>
    <col min="13832" max="13832" width="4.42578125" style="1" hidden="1"/>
    <col min="13833" max="13833" width="1.42578125" style="1" hidden="1"/>
    <col min="13834" max="13834" width="13.42578125" style="1" hidden="1"/>
    <col min="13835" max="13835" width="2.42578125" style="1" hidden="1"/>
    <col min="13836" max="13836" width="16.140625" style="1" hidden="1"/>
    <col min="13837" max="13837" width="5.7109375" style="1" hidden="1"/>
    <col min="13838" max="13838" width="12.7109375" style="1" hidden="1"/>
    <col min="13839" max="13839" width="3" style="1" hidden="1"/>
    <col min="13840" max="13840" width="12.7109375" style="1" hidden="1"/>
    <col min="13841" max="13841" width="3.28515625" style="1" hidden="1"/>
    <col min="13842" max="13842" width="12.7109375" style="1" hidden="1"/>
    <col min="13843" max="13843" width="4.85546875" style="1" hidden="1"/>
    <col min="13844" max="13844" width="12.7109375" style="1" hidden="1"/>
    <col min="13845" max="13845" width="8.140625" style="1" hidden="1"/>
    <col min="13846" max="13846" width="2.7109375" style="1" hidden="1"/>
    <col min="13847" max="13848" width="11.42578125" style="1" hidden="1"/>
    <col min="13849" max="13849" width="27.85546875" style="1" hidden="1"/>
    <col min="13850" max="14083" width="11.42578125" style="1" hidden="1"/>
    <col min="14084" max="14084" width="2.28515625" style="1" hidden="1"/>
    <col min="14085" max="14085" width="2.7109375" style="1" hidden="1"/>
    <col min="14086" max="14087" width="24.7109375" style="1" hidden="1"/>
    <col min="14088" max="14088" width="4.42578125" style="1" hidden="1"/>
    <col min="14089" max="14089" width="1.42578125" style="1" hidden="1"/>
    <col min="14090" max="14090" width="13.42578125" style="1" hidden="1"/>
    <col min="14091" max="14091" width="2.42578125" style="1" hidden="1"/>
    <col min="14092" max="14092" width="16.140625" style="1" hidden="1"/>
    <col min="14093" max="14093" width="5.7109375" style="1" hidden="1"/>
    <col min="14094" max="14094" width="12.7109375" style="1" hidden="1"/>
    <col min="14095" max="14095" width="3" style="1" hidden="1"/>
    <col min="14096" max="14096" width="12.7109375" style="1" hidden="1"/>
    <col min="14097" max="14097" width="3.28515625" style="1" hidden="1"/>
    <col min="14098" max="14098" width="12.7109375" style="1" hidden="1"/>
    <col min="14099" max="14099" width="4.85546875" style="1" hidden="1"/>
    <col min="14100" max="14100" width="12.7109375" style="1" hidden="1"/>
    <col min="14101" max="14101" width="8.140625" style="1" hidden="1"/>
    <col min="14102" max="14102" width="2.7109375" style="1" hidden="1"/>
    <col min="14103" max="14104" width="11.42578125" style="1" hidden="1"/>
    <col min="14105" max="14105" width="27.85546875" style="1" hidden="1"/>
    <col min="14106" max="14339" width="11.42578125" style="1" hidden="1"/>
    <col min="14340" max="14340" width="2.28515625" style="1" hidden="1"/>
    <col min="14341" max="14341" width="2.7109375" style="1" hidden="1"/>
    <col min="14342" max="14343" width="24.7109375" style="1" hidden="1"/>
    <col min="14344" max="14344" width="4.42578125" style="1" hidden="1"/>
    <col min="14345" max="14345" width="1.42578125" style="1" hidden="1"/>
    <col min="14346" max="14346" width="13.42578125" style="1" hidden="1"/>
    <col min="14347" max="14347" width="2.42578125" style="1" hidden="1"/>
    <col min="14348" max="14348" width="16.140625" style="1" hidden="1"/>
    <col min="14349" max="14349" width="5.7109375" style="1" hidden="1"/>
    <col min="14350" max="14350" width="12.7109375" style="1" hidden="1"/>
    <col min="14351" max="14351" width="3" style="1" hidden="1"/>
    <col min="14352" max="14352" width="12.7109375" style="1" hidden="1"/>
    <col min="14353" max="14353" width="3.28515625" style="1" hidden="1"/>
    <col min="14354" max="14354" width="12.7109375" style="1" hidden="1"/>
    <col min="14355" max="14355" width="4.85546875" style="1" hidden="1"/>
    <col min="14356" max="14356" width="12.7109375" style="1" hidden="1"/>
    <col min="14357" max="14357" width="8.140625" style="1" hidden="1"/>
    <col min="14358" max="14358" width="2.7109375" style="1" hidden="1"/>
    <col min="14359" max="14360" width="11.42578125" style="1" hidden="1"/>
    <col min="14361" max="14361" width="27.85546875" style="1" hidden="1"/>
    <col min="14362" max="14595" width="11.42578125" style="1" hidden="1"/>
    <col min="14596" max="14596" width="2.28515625" style="1" hidden="1"/>
    <col min="14597" max="14597" width="2.7109375" style="1" hidden="1"/>
    <col min="14598" max="14599" width="24.7109375" style="1" hidden="1"/>
    <col min="14600" max="14600" width="4.42578125" style="1" hidden="1"/>
    <col min="14601" max="14601" width="1.42578125" style="1" hidden="1"/>
    <col min="14602" max="14602" width="13.42578125" style="1" hidden="1"/>
    <col min="14603" max="14603" width="2.42578125" style="1" hidden="1"/>
    <col min="14604" max="14604" width="16.140625" style="1" hidden="1"/>
    <col min="14605" max="14605" width="5.7109375" style="1" hidden="1"/>
    <col min="14606" max="14606" width="12.7109375" style="1" hidden="1"/>
    <col min="14607" max="14607" width="3" style="1" hidden="1"/>
    <col min="14608" max="14608" width="12.7109375" style="1" hidden="1"/>
    <col min="14609" max="14609" width="3.28515625" style="1" hidden="1"/>
    <col min="14610" max="14610" width="12.7109375" style="1" hidden="1"/>
    <col min="14611" max="14611" width="4.85546875" style="1" hidden="1"/>
    <col min="14612" max="14612" width="12.7109375" style="1" hidden="1"/>
    <col min="14613" max="14613" width="8.140625" style="1" hidden="1"/>
    <col min="14614" max="14614" width="2.7109375" style="1" hidden="1"/>
    <col min="14615" max="14616" width="11.42578125" style="1" hidden="1"/>
    <col min="14617" max="14617" width="27.85546875" style="1" hidden="1"/>
    <col min="14618" max="14851" width="11.42578125" style="1" hidden="1"/>
    <col min="14852" max="14852" width="2.28515625" style="1" hidden="1"/>
    <col min="14853" max="14853" width="2.7109375" style="1" hidden="1"/>
    <col min="14854" max="14855" width="24.7109375" style="1" hidden="1"/>
    <col min="14856" max="14856" width="4.42578125" style="1" hidden="1"/>
    <col min="14857" max="14857" width="1.42578125" style="1" hidden="1"/>
    <col min="14858" max="14858" width="13.42578125" style="1" hidden="1"/>
    <col min="14859" max="14859" width="2.42578125" style="1" hidden="1"/>
    <col min="14860" max="14860" width="16.140625" style="1" hidden="1"/>
    <col min="14861" max="14861" width="5.7109375" style="1" hidden="1"/>
    <col min="14862" max="14862" width="12.7109375" style="1" hidden="1"/>
    <col min="14863" max="14863" width="3" style="1" hidden="1"/>
    <col min="14864" max="14864" width="12.7109375" style="1" hidden="1"/>
    <col min="14865" max="14865" width="3.28515625" style="1" hidden="1"/>
    <col min="14866" max="14866" width="12.7109375" style="1" hidden="1"/>
    <col min="14867" max="14867" width="4.85546875" style="1" hidden="1"/>
    <col min="14868" max="14868" width="12.7109375" style="1" hidden="1"/>
    <col min="14869" max="14869" width="8.140625" style="1" hidden="1"/>
    <col min="14870" max="14870" width="2.7109375" style="1" hidden="1"/>
    <col min="14871" max="14872" width="11.42578125" style="1" hidden="1"/>
    <col min="14873" max="14873" width="27.85546875" style="1" hidden="1"/>
    <col min="14874" max="15107" width="11.42578125" style="1" hidden="1"/>
    <col min="15108" max="15108" width="2.28515625" style="1" hidden="1"/>
    <col min="15109" max="15109" width="2.7109375" style="1" hidden="1"/>
    <col min="15110" max="15111" width="24.7109375" style="1" hidden="1"/>
    <col min="15112" max="15112" width="4.42578125" style="1" hidden="1"/>
    <col min="15113" max="15113" width="1.42578125" style="1" hidden="1"/>
    <col min="15114" max="15114" width="13.42578125" style="1" hidden="1"/>
    <col min="15115" max="15115" width="2.42578125" style="1" hidden="1"/>
    <col min="15116" max="15116" width="16.140625" style="1" hidden="1"/>
    <col min="15117" max="15117" width="5.7109375" style="1" hidden="1"/>
    <col min="15118" max="15118" width="12.7109375" style="1" hidden="1"/>
    <col min="15119" max="15119" width="3" style="1" hidden="1"/>
    <col min="15120" max="15120" width="12.7109375" style="1" hidden="1"/>
    <col min="15121" max="15121" width="3.28515625" style="1" hidden="1"/>
    <col min="15122" max="15122" width="12.7109375" style="1" hidden="1"/>
    <col min="15123" max="15123" width="4.85546875" style="1" hidden="1"/>
    <col min="15124" max="15124" width="12.7109375" style="1" hidden="1"/>
    <col min="15125" max="15125" width="8.140625" style="1" hidden="1"/>
    <col min="15126" max="15126" width="2.7109375" style="1" hidden="1"/>
    <col min="15127" max="15128" width="11.42578125" style="1" hidden="1"/>
    <col min="15129" max="15129" width="27.85546875" style="1" hidden="1"/>
    <col min="15130" max="15363" width="11.42578125" style="1" hidden="1"/>
    <col min="15364" max="15364" width="2.28515625" style="1" hidden="1"/>
    <col min="15365" max="15365" width="2.7109375" style="1" hidden="1"/>
    <col min="15366" max="15367" width="24.7109375" style="1" hidden="1"/>
    <col min="15368" max="15368" width="4.42578125" style="1" hidden="1"/>
    <col min="15369" max="15369" width="1.42578125" style="1" hidden="1"/>
    <col min="15370" max="15370" width="13.42578125" style="1" hidden="1"/>
    <col min="15371" max="15371" width="2.42578125" style="1" hidden="1"/>
    <col min="15372" max="15372" width="16.140625" style="1" hidden="1"/>
    <col min="15373" max="15373" width="5.7109375" style="1" hidden="1"/>
    <col min="15374" max="15374" width="12.7109375" style="1" hidden="1"/>
    <col min="15375" max="15375" width="3" style="1" hidden="1"/>
    <col min="15376" max="15376" width="12.7109375" style="1" hidden="1"/>
    <col min="15377" max="15377" width="3.28515625" style="1" hidden="1"/>
    <col min="15378" max="15378" width="12.7109375" style="1" hidden="1"/>
    <col min="15379" max="15379" width="4.85546875" style="1" hidden="1"/>
    <col min="15380" max="15380" width="12.7109375" style="1" hidden="1"/>
    <col min="15381" max="15381" width="8.140625" style="1" hidden="1"/>
    <col min="15382" max="15382" width="2.7109375" style="1" hidden="1"/>
    <col min="15383" max="15384" width="11.42578125" style="1" hidden="1"/>
    <col min="15385" max="15385" width="27.85546875" style="1" hidden="1"/>
    <col min="15386" max="15619" width="11.42578125" style="1" hidden="1"/>
    <col min="15620" max="15620" width="2.28515625" style="1" hidden="1"/>
    <col min="15621" max="15621" width="2.7109375" style="1" hidden="1"/>
    <col min="15622" max="15623" width="24.7109375" style="1" hidden="1"/>
    <col min="15624" max="15624" width="4.42578125" style="1" hidden="1"/>
    <col min="15625" max="15625" width="1.42578125" style="1" hidden="1"/>
    <col min="15626" max="15626" width="13.42578125" style="1" hidden="1"/>
    <col min="15627" max="15627" width="2.42578125" style="1" hidden="1"/>
    <col min="15628" max="15628" width="16.140625" style="1" hidden="1"/>
    <col min="15629" max="15629" width="5.7109375" style="1" hidden="1"/>
    <col min="15630" max="15630" width="12.7109375" style="1" hidden="1"/>
    <col min="15631" max="15631" width="3" style="1" hidden="1"/>
    <col min="15632" max="15632" width="12.7109375" style="1" hidden="1"/>
    <col min="15633" max="15633" width="3.28515625" style="1" hidden="1"/>
    <col min="15634" max="15634" width="12.7109375" style="1" hidden="1"/>
    <col min="15635" max="15635" width="4.85546875" style="1" hidden="1"/>
    <col min="15636" max="15636" width="12.7109375" style="1" hidden="1"/>
    <col min="15637" max="15637" width="8.140625" style="1" hidden="1"/>
    <col min="15638" max="15638" width="2.7109375" style="1" hidden="1"/>
    <col min="15639" max="15640" width="11.42578125" style="1" hidden="1"/>
    <col min="15641" max="15641" width="27.85546875" style="1" hidden="1"/>
    <col min="15642" max="15875" width="11.42578125" style="1" hidden="1"/>
    <col min="15876" max="15876" width="2.28515625" style="1" hidden="1"/>
    <col min="15877" max="15877" width="2.7109375" style="1" hidden="1"/>
    <col min="15878" max="15879" width="24.7109375" style="1" hidden="1"/>
    <col min="15880" max="15880" width="4.42578125" style="1" hidden="1"/>
    <col min="15881" max="15881" width="1.42578125" style="1" hidden="1"/>
    <col min="15882" max="15882" width="13.42578125" style="1" hidden="1"/>
    <col min="15883" max="15883" width="2.42578125" style="1" hidden="1"/>
    <col min="15884" max="15884" width="16.140625" style="1" hidden="1"/>
    <col min="15885" max="15885" width="5.7109375" style="1" hidden="1"/>
    <col min="15886" max="15886" width="12.7109375" style="1" hidden="1"/>
    <col min="15887" max="15887" width="3" style="1" hidden="1"/>
    <col min="15888" max="15888" width="12.7109375" style="1" hidden="1"/>
    <col min="15889" max="15889" width="3.28515625" style="1" hidden="1"/>
    <col min="15890" max="15890" width="12.7109375" style="1" hidden="1"/>
    <col min="15891" max="15891" width="4.85546875" style="1" hidden="1"/>
    <col min="15892" max="15892" width="12.7109375" style="1" hidden="1"/>
    <col min="15893" max="15893" width="8.140625" style="1" hidden="1"/>
    <col min="15894" max="15894" width="2.7109375" style="1" hidden="1"/>
    <col min="15895" max="15896" width="11.42578125" style="1" hidden="1"/>
    <col min="15897" max="15897" width="27.85546875" style="1" hidden="1"/>
    <col min="15898" max="16131" width="11.42578125" style="1" hidden="1"/>
    <col min="16132" max="16132" width="2.28515625" style="1" hidden="1"/>
    <col min="16133" max="16133" width="2.7109375" style="1" hidden="1"/>
    <col min="16134" max="16135" width="24.7109375" style="1" hidden="1"/>
    <col min="16136" max="16136" width="4.42578125" style="1" hidden="1"/>
    <col min="16137" max="16137" width="1.42578125" style="1" hidden="1"/>
    <col min="16138" max="16138" width="13.42578125" style="1" hidden="1"/>
    <col min="16139" max="16139" width="2.42578125" style="1" hidden="1"/>
    <col min="16140" max="16140" width="16.140625" style="1" hidden="1"/>
    <col min="16141" max="16141" width="5.7109375" style="1" hidden="1"/>
    <col min="16142" max="16142" width="12.7109375" style="1" hidden="1"/>
    <col min="16143" max="16143" width="3" style="1" hidden="1"/>
    <col min="16144" max="16144" width="12.7109375" style="1" hidden="1"/>
    <col min="16145" max="16145" width="3.28515625" style="1" hidden="1"/>
    <col min="16146" max="16146" width="12.7109375" style="1" hidden="1"/>
    <col min="16147" max="16147" width="4.85546875" style="1" hidden="1"/>
    <col min="16148" max="16148" width="12.7109375" style="1" hidden="1"/>
    <col min="16149" max="16149" width="8.140625" style="1" hidden="1"/>
    <col min="16150" max="16150" width="2.7109375" style="1" hidden="1"/>
    <col min="16151" max="16152" width="11.42578125" style="1" hidden="1"/>
    <col min="16153" max="16153" width="27.85546875" style="1" hidden="1"/>
    <col min="16154" max="16154" width="8.140625" style="1" hidden="1"/>
    <col min="16155" max="16155" width="2.7109375" style="1" hidden="1"/>
    <col min="16156" max="16157" width="11.42578125" style="1" hidden="1"/>
    <col min="16158" max="16158" width="27.85546875" style="1" hidden="1"/>
    <col min="16159" max="16384" width="11.42578125" style="1" hidden="1"/>
  </cols>
  <sheetData>
    <row r="1" spans="2:35" ht="13.5" hidden="1" thickBot="1">
      <c r="B1" s="1" t="s">
        <v>3</v>
      </c>
    </row>
    <row r="2" spans="2:35" s="17" customFormat="1" ht="54" customHeight="1" thickBot="1">
      <c r="B2" s="224" t="s">
        <v>171</v>
      </c>
      <c r="C2" s="225"/>
      <c r="D2" s="225"/>
      <c r="E2" s="225"/>
      <c r="F2" s="225"/>
      <c r="G2" s="225"/>
      <c r="H2" s="225"/>
      <c r="I2" s="225"/>
      <c r="J2" s="225"/>
      <c r="K2" s="225"/>
      <c r="L2" s="225"/>
      <c r="M2" s="225"/>
      <c r="N2" s="225"/>
      <c r="O2" s="225"/>
      <c r="P2" s="225"/>
      <c r="Q2" s="225"/>
      <c r="R2" s="225"/>
      <c r="S2" s="225"/>
      <c r="T2" s="225"/>
      <c r="U2" s="225"/>
      <c r="V2" s="226"/>
      <c r="W2" s="159" t="str">
        <f>IF(W16&gt;0,'Zadání OS'!D12/Informace!W16,"")</f>
        <v/>
      </c>
      <c r="X2" s="16"/>
      <c r="Y2" s="36"/>
      <c r="Z2" s="37"/>
      <c r="AA2" s="38"/>
      <c r="AB2" s="39"/>
      <c r="AC2" s="40"/>
      <c r="AI2" s="18"/>
    </row>
    <row r="3" spans="2:35" s="20" customFormat="1" ht="14.25" customHeight="1">
      <c r="B3" s="19"/>
      <c r="D3" s="21"/>
      <c r="E3" s="21"/>
      <c r="F3" s="21"/>
      <c r="G3" s="21"/>
      <c r="H3" s="21"/>
      <c r="I3" s="19"/>
      <c r="J3" s="19"/>
      <c r="K3" s="19"/>
      <c r="L3" s="19"/>
      <c r="M3" s="19"/>
      <c r="N3" s="19"/>
      <c r="O3" s="19"/>
      <c r="P3" s="22"/>
      <c r="Q3" s="22"/>
      <c r="R3" s="22"/>
      <c r="S3" s="22"/>
      <c r="T3" s="22"/>
      <c r="U3" s="22"/>
      <c r="V3" s="22"/>
      <c r="W3" s="23"/>
      <c r="X3" s="23"/>
      <c r="Y3" s="41"/>
      <c r="Z3" s="42"/>
      <c r="AA3" s="43"/>
      <c r="AB3" s="43"/>
      <c r="AC3" s="43"/>
      <c r="AI3" s="24"/>
    </row>
    <row r="4" spans="2:35" s="20" customFormat="1" ht="18" customHeight="1">
      <c r="B4" s="200" t="s">
        <v>57</v>
      </c>
      <c r="C4" s="200"/>
      <c r="D4" s="200"/>
      <c r="E4" s="200"/>
      <c r="F4" s="200"/>
      <c r="G4" s="200"/>
      <c r="H4" s="200"/>
      <c r="I4" s="200"/>
      <c r="J4" s="200"/>
      <c r="K4" s="19"/>
      <c r="L4" s="19"/>
      <c r="M4" s="19"/>
      <c r="N4" s="19"/>
      <c r="O4" s="19"/>
      <c r="Y4" s="41"/>
      <c r="Z4" s="42"/>
      <c r="AA4" s="43"/>
      <c r="AB4" s="43"/>
      <c r="AC4" s="43"/>
      <c r="AI4" s="24"/>
    </row>
    <row r="5" spans="2:35" s="20" customFormat="1" ht="8.25" customHeight="1" thickBot="1">
      <c r="B5" s="19"/>
      <c r="C5" s="25"/>
      <c r="D5" s="21"/>
      <c r="E5" s="21"/>
      <c r="F5" s="21"/>
      <c r="G5" s="21"/>
      <c r="H5" s="21"/>
      <c r="I5" s="19"/>
      <c r="J5" s="19"/>
      <c r="K5" s="19"/>
      <c r="L5" s="19"/>
      <c r="M5" s="19"/>
      <c r="N5" s="19"/>
      <c r="O5" s="19"/>
      <c r="Y5" s="41"/>
      <c r="Z5" s="42"/>
      <c r="AA5" s="43"/>
      <c r="AB5" s="43"/>
      <c r="AC5" s="43"/>
      <c r="AI5" s="24"/>
    </row>
    <row r="6" spans="2:35" s="20" customFormat="1" ht="18.75" customHeight="1">
      <c r="B6" s="239" t="s">
        <v>0</v>
      </c>
      <c r="C6" s="240"/>
      <c r="D6" s="240"/>
      <c r="E6" s="240"/>
      <c r="F6" s="240"/>
      <c r="G6" s="241"/>
      <c r="H6" s="231"/>
      <c r="I6" s="232"/>
      <c r="J6" s="232"/>
      <c r="K6" s="232"/>
      <c r="L6" s="232"/>
      <c r="M6" s="232"/>
      <c r="N6" s="232"/>
      <c r="O6" s="233"/>
      <c r="P6" s="22"/>
      <c r="Q6" s="22"/>
      <c r="R6" s="23"/>
      <c r="S6" s="44"/>
      <c r="T6" s="42"/>
      <c r="U6" s="43"/>
      <c r="V6" s="43"/>
      <c r="W6" s="43"/>
      <c r="AA6" s="1"/>
    </row>
    <row r="7" spans="2:35" s="20" customFormat="1" ht="18.75" customHeight="1">
      <c r="B7" s="205" t="s">
        <v>1</v>
      </c>
      <c r="C7" s="206"/>
      <c r="D7" s="206"/>
      <c r="E7" s="206"/>
      <c r="F7" s="206"/>
      <c r="G7" s="242"/>
      <c r="H7" s="234"/>
      <c r="I7" s="235"/>
      <c r="J7" s="235"/>
      <c r="K7" s="235"/>
      <c r="L7" s="235"/>
      <c r="M7" s="235"/>
      <c r="N7" s="235"/>
      <c r="O7" s="236"/>
      <c r="P7" s="22"/>
      <c r="Q7" s="22"/>
      <c r="R7" s="22"/>
      <c r="S7" s="22"/>
      <c r="T7" s="22"/>
      <c r="U7" s="22"/>
      <c r="V7" s="22"/>
      <c r="W7" s="23"/>
      <c r="X7" s="23"/>
      <c r="Y7" s="44"/>
      <c r="Z7" s="42"/>
      <c r="AA7" s="43"/>
      <c r="AB7" s="43"/>
      <c r="AC7" s="43"/>
      <c r="AI7" s="24"/>
    </row>
    <row r="8" spans="2:35" s="20" customFormat="1" ht="18.75" customHeight="1" thickBot="1">
      <c r="B8" s="220" t="s">
        <v>58</v>
      </c>
      <c r="C8" s="221"/>
      <c r="D8" s="221"/>
      <c r="E8" s="221"/>
      <c r="F8" s="221"/>
      <c r="G8" s="222"/>
      <c r="H8" s="243"/>
      <c r="I8" s="244"/>
      <c r="J8" s="244"/>
      <c r="K8" s="244"/>
      <c r="L8" s="244"/>
      <c r="M8" s="244"/>
      <c r="N8" s="237"/>
      <c r="O8" s="238"/>
      <c r="P8" s="22"/>
      <c r="Q8" s="170"/>
      <c r="R8" s="170"/>
      <c r="S8" s="171"/>
      <c r="T8" s="168"/>
      <c r="U8" s="172" t="s">
        <v>5</v>
      </c>
      <c r="W8" s="182">
        <v>20</v>
      </c>
      <c r="X8" s="167" t="s">
        <v>4</v>
      </c>
      <c r="AA8" s="1"/>
    </row>
    <row r="9" spans="2:35" s="20" customFormat="1" ht="18.75" customHeight="1" thickBot="1">
      <c r="B9" s="19"/>
      <c r="C9" s="27"/>
      <c r="D9" s="27"/>
      <c r="E9" s="27"/>
      <c r="F9" s="27"/>
      <c r="G9" s="27"/>
      <c r="M9" s="19"/>
      <c r="N9" s="19"/>
      <c r="O9" s="19"/>
      <c r="P9" s="22"/>
      <c r="Q9" s="170"/>
      <c r="R9" s="170"/>
      <c r="S9" s="171"/>
      <c r="T9" s="167"/>
      <c r="U9" s="168"/>
      <c r="W9" s="1"/>
      <c r="X9" s="168"/>
      <c r="AD9" s="24"/>
    </row>
    <row r="10" spans="2:35" s="20" customFormat="1" ht="18" customHeight="1">
      <c r="B10" s="239" t="s">
        <v>6</v>
      </c>
      <c r="C10" s="240"/>
      <c r="D10" s="240"/>
      <c r="E10" s="240"/>
      <c r="F10" s="240"/>
      <c r="G10" s="241"/>
      <c r="H10" s="227"/>
      <c r="I10" s="228"/>
      <c r="J10" s="228"/>
      <c r="K10" s="228"/>
      <c r="L10" s="228"/>
      <c r="M10" s="247"/>
      <c r="N10" s="247"/>
      <c r="O10" s="248"/>
      <c r="Q10" s="168"/>
      <c r="R10" s="172"/>
      <c r="S10" s="183"/>
      <c r="T10" s="184"/>
      <c r="U10" s="183"/>
      <c r="V10" s="43"/>
      <c r="W10" s="185"/>
      <c r="X10" s="167"/>
      <c r="AA10" s="1"/>
    </row>
    <row r="11" spans="2:35" s="20" customFormat="1" ht="18" customHeight="1">
      <c r="B11" s="34" t="s">
        <v>7</v>
      </c>
      <c r="C11" s="35"/>
      <c r="D11" s="35"/>
      <c r="E11" s="35"/>
      <c r="F11" s="35"/>
      <c r="G11" s="26"/>
      <c r="H11" s="234"/>
      <c r="I11" s="235"/>
      <c r="J11" s="235"/>
      <c r="K11" s="235"/>
      <c r="L11" s="235"/>
      <c r="M11" s="235"/>
      <c r="N11" s="235"/>
      <c r="O11" s="236"/>
      <c r="P11" s="22"/>
      <c r="Q11" s="28"/>
      <c r="R11" s="175"/>
      <c r="S11" s="173"/>
      <c r="T11" s="174"/>
      <c r="U11" s="174"/>
      <c r="V11" s="43"/>
      <c r="W11" s="43"/>
      <c r="X11" s="168"/>
      <c r="AA11" s="1"/>
    </row>
    <row r="12" spans="2:35" s="20" customFormat="1" ht="18" customHeight="1">
      <c r="B12" s="205" t="s">
        <v>2</v>
      </c>
      <c r="C12" s="206"/>
      <c r="D12" s="206"/>
      <c r="E12" s="206"/>
      <c r="F12" s="206"/>
      <c r="G12" s="242"/>
      <c r="H12" s="229"/>
      <c r="I12" s="230"/>
      <c r="J12" s="230"/>
      <c r="K12" s="230"/>
      <c r="L12" s="230"/>
      <c r="M12" s="245"/>
      <c r="N12" s="245"/>
      <c r="O12" s="246"/>
      <c r="P12" s="22"/>
      <c r="Q12" s="190"/>
      <c r="R12" s="190"/>
      <c r="S12" s="190"/>
      <c r="T12" s="190"/>
      <c r="U12" s="190"/>
      <c r="V12" s="187"/>
      <c r="W12" s="186"/>
      <c r="X12" s="188"/>
      <c r="Y12" s="189"/>
      <c r="AA12" s="1"/>
    </row>
    <row r="13" spans="2:35" s="20" customFormat="1" ht="18" customHeight="1">
      <c r="B13" s="205" t="s">
        <v>49</v>
      </c>
      <c r="C13" s="206"/>
      <c r="D13" s="206"/>
      <c r="E13" s="206"/>
      <c r="F13" s="206"/>
      <c r="G13" s="206"/>
      <c r="H13" s="215" t="s">
        <v>53</v>
      </c>
      <c r="I13" s="216"/>
      <c r="J13" s="216"/>
      <c r="K13" s="216"/>
      <c r="L13" s="216"/>
      <c r="M13" s="216"/>
      <c r="N13" s="216"/>
      <c r="O13" s="217"/>
      <c r="P13" s="22"/>
      <c r="Q13" s="190"/>
      <c r="R13" s="190"/>
      <c r="S13" s="190"/>
      <c r="T13" s="190"/>
      <c r="U13" s="190"/>
      <c r="V13" s="187"/>
      <c r="W13" s="186"/>
      <c r="X13" s="188"/>
      <c r="Y13" s="189"/>
      <c r="AA13" s="1"/>
    </row>
    <row r="14" spans="2:35" s="20" customFormat="1" ht="18" customHeight="1" thickBot="1">
      <c r="B14" s="220" t="s">
        <v>8</v>
      </c>
      <c r="C14" s="221"/>
      <c r="D14" s="221"/>
      <c r="E14" s="221"/>
      <c r="F14" s="221"/>
      <c r="G14" s="222"/>
      <c r="H14" s="218"/>
      <c r="I14" s="218"/>
      <c r="J14" s="218"/>
      <c r="K14" s="218"/>
      <c r="L14" s="218"/>
      <c r="M14" s="218"/>
      <c r="N14" s="218"/>
      <c r="O14" s="219"/>
      <c r="P14" s="22"/>
      <c r="Q14" s="170"/>
      <c r="R14" s="169"/>
      <c r="S14" s="173"/>
      <c r="T14" s="42"/>
      <c r="U14" s="174"/>
      <c r="V14" s="43"/>
      <c r="W14" s="43"/>
      <c r="X14" s="168"/>
      <c r="AA14" s="1"/>
    </row>
    <row r="15" spans="2:35" s="20" customFormat="1" ht="18" customHeight="1" thickBot="1">
      <c r="P15" s="22"/>
      <c r="Q15" s="170"/>
      <c r="R15" s="170"/>
      <c r="S15" s="170"/>
      <c r="T15" s="176"/>
      <c r="U15" s="176"/>
      <c r="V15" s="30"/>
      <c r="W15" s="23"/>
      <c r="X15" s="169"/>
      <c r="Y15" s="41"/>
      <c r="Z15" s="42"/>
      <c r="AA15" s="43"/>
      <c r="AB15" s="43"/>
      <c r="AC15" s="43"/>
      <c r="AI15" s="24"/>
    </row>
    <row r="16" spans="2:35" s="20" customFormat="1" ht="18" customHeight="1" thickBot="1">
      <c r="B16" s="208" t="s">
        <v>105</v>
      </c>
      <c r="C16" s="209"/>
      <c r="D16" s="209"/>
      <c r="E16" s="209"/>
      <c r="F16" s="209"/>
      <c r="G16" s="210"/>
      <c r="H16" s="212" t="s">
        <v>106</v>
      </c>
      <c r="I16" s="213"/>
      <c r="J16" s="213"/>
      <c r="K16" s="213"/>
      <c r="L16" s="213"/>
      <c r="M16" s="213"/>
      <c r="N16" s="213"/>
      <c r="O16" s="214"/>
      <c r="P16" s="22"/>
      <c r="Q16" s="193" t="s">
        <v>165</v>
      </c>
      <c r="R16" s="193"/>
      <c r="S16" s="193"/>
      <c r="T16" s="193"/>
      <c r="U16" s="193"/>
      <c r="V16" s="30"/>
      <c r="W16" s="223"/>
      <c r="X16" s="211" t="s">
        <v>12</v>
      </c>
      <c r="Y16" s="41"/>
      <c r="Z16" s="42"/>
      <c r="AA16" s="43"/>
      <c r="AB16" s="43"/>
      <c r="AC16" s="43"/>
      <c r="AI16" s="24"/>
    </row>
    <row r="17" spans="2:35" s="20" customFormat="1" ht="18" customHeight="1" thickBot="1">
      <c r="B17" s="208" t="s">
        <v>107</v>
      </c>
      <c r="C17" s="209"/>
      <c r="D17" s="209"/>
      <c r="E17" s="209"/>
      <c r="F17" s="209"/>
      <c r="G17" s="210"/>
      <c r="H17" s="212" t="s">
        <v>153</v>
      </c>
      <c r="I17" s="213"/>
      <c r="J17" s="213"/>
      <c r="K17" s="213"/>
      <c r="L17" s="213"/>
      <c r="M17" s="213"/>
      <c r="N17" s="213"/>
      <c r="O17" s="214"/>
      <c r="P17" s="22"/>
      <c r="Q17" s="193"/>
      <c r="R17" s="193"/>
      <c r="S17" s="193"/>
      <c r="T17" s="193"/>
      <c r="U17" s="193"/>
      <c r="V17" s="30"/>
      <c r="W17" s="223"/>
      <c r="X17" s="211"/>
      <c r="Y17" s="41"/>
      <c r="Z17" s="42"/>
      <c r="AA17" s="43"/>
      <c r="AB17" s="43"/>
      <c r="AC17" s="43"/>
      <c r="AI17" s="24"/>
    </row>
    <row r="18" spans="2:35" s="20" customFormat="1" ht="18" customHeight="1" thickBot="1">
      <c r="B18" s="208" t="s">
        <v>42</v>
      </c>
      <c r="C18" s="209"/>
      <c r="D18" s="209"/>
      <c r="E18" s="209"/>
      <c r="F18" s="209"/>
      <c r="G18" s="210"/>
      <c r="H18" s="212" t="s">
        <v>104</v>
      </c>
      <c r="I18" s="213"/>
      <c r="J18" s="213"/>
      <c r="K18" s="213"/>
      <c r="L18" s="213"/>
      <c r="M18" s="213"/>
      <c r="N18" s="213"/>
      <c r="O18" s="214"/>
      <c r="P18" s="22"/>
      <c r="Q18" s="160"/>
      <c r="R18" s="160"/>
      <c r="S18" s="160"/>
      <c r="T18" s="162"/>
      <c r="U18" s="29"/>
      <c r="V18" s="30"/>
      <c r="W18" s="23"/>
      <c r="X18" s="23"/>
      <c r="Y18" s="41"/>
      <c r="Z18" s="42"/>
      <c r="AA18" s="43"/>
      <c r="AB18" s="43"/>
      <c r="AC18" s="43"/>
      <c r="AI18" s="24"/>
    </row>
    <row r="19" spans="2:35" s="20" customFormat="1" ht="18" customHeight="1" thickBot="1">
      <c r="B19" s="208" t="s">
        <v>124</v>
      </c>
      <c r="C19" s="209"/>
      <c r="D19" s="209"/>
      <c r="E19" s="209"/>
      <c r="F19" s="209"/>
      <c r="G19" s="210"/>
      <c r="H19" s="212" t="s">
        <v>119</v>
      </c>
      <c r="I19" s="213"/>
      <c r="J19" s="213"/>
      <c r="K19" s="213"/>
      <c r="L19" s="213"/>
      <c r="M19" s="213"/>
      <c r="N19" s="213"/>
      <c r="O19" s="214"/>
      <c r="Q19" s="161"/>
      <c r="R19" s="160"/>
      <c r="S19" s="207" t="s">
        <v>122</v>
      </c>
      <c r="T19" s="207"/>
      <c r="U19" s="207"/>
      <c r="V19" s="165"/>
      <c r="W19" s="181">
        <f>IF(H19=Tabulky!A76,Tabulky!E76,IF(Informace!H19=Tabulky!A77,Tabulky!E77,""))</f>
        <v>55</v>
      </c>
      <c r="X19" s="167" t="s">
        <v>4</v>
      </c>
      <c r="Z19" s="42"/>
      <c r="AA19" s="43"/>
      <c r="AB19" s="43"/>
      <c r="AC19" s="43"/>
      <c r="AI19" s="24"/>
    </row>
    <row r="20" spans="2:35" s="20" customFormat="1" ht="18" customHeight="1">
      <c r="B20" s="19"/>
      <c r="D20" s="21"/>
      <c r="E20" s="21"/>
      <c r="F20" s="21"/>
      <c r="G20" s="21"/>
      <c r="H20" s="21"/>
      <c r="I20" s="19"/>
      <c r="J20" s="19"/>
      <c r="K20" s="19"/>
      <c r="L20" s="19"/>
      <c r="M20" s="19"/>
      <c r="N20" s="19"/>
      <c r="O20" s="19"/>
      <c r="P20" s="22"/>
      <c r="Q20" s="160"/>
      <c r="R20" s="160"/>
      <c r="S20" s="207" t="s">
        <v>123</v>
      </c>
      <c r="T20" s="207"/>
      <c r="U20" s="207"/>
      <c r="V20" s="165"/>
      <c r="W20" s="181">
        <f>IF(H19=Tabulky!A76,Tabulky!F76,IF(Informace!H19=Tabulky!A77,Tabulky!F77,""))</f>
        <v>45</v>
      </c>
      <c r="X20" s="167" t="s">
        <v>4</v>
      </c>
      <c r="Y20" s="41"/>
      <c r="Z20" s="42"/>
      <c r="AA20" s="43"/>
      <c r="AB20" s="43"/>
      <c r="AC20" s="43"/>
      <c r="AI20" s="24"/>
    </row>
    <row r="21" spans="2:35" s="20" customFormat="1" ht="18" customHeight="1">
      <c r="B21" s="19"/>
      <c r="D21" s="21"/>
      <c r="E21" s="21"/>
      <c r="F21" s="21"/>
      <c r="G21" s="21"/>
      <c r="H21" s="21"/>
      <c r="I21" s="19"/>
      <c r="J21" s="19"/>
      <c r="K21" s="19"/>
      <c r="L21" s="19"/>
      <c r="M21" s="19"/>
      <c r="N21" s="19"/>
      <c r="O21" s="19"/>
      <c r="P21" s="22"/>
      <c r="Q21" s="160"/>
      <c r="R21" s="160"/>
      <c r="S21" s="164"/>
      <c r="T21" s="164"/>
      <c r="U21" s="164"/>
      <c r="V21" s="165"/>
      <c r="W21" s="166"/>
      <c r="X21" s="167"/>
      <c r="Y21" s="41"/>
      <c r="Z21" s="42"/>
      <c r="AA21" s="43"/>
      <c r="AB21" s="43"/>
      <c r="AC21" s="43"/>
      <c r="AI21" s="24"/>
    </row>
    <row r="22" spans="2:35" s="20" customFormat="1" ht="18" customHeight="1">
      <c r="B22" s="19"/>
      <c r="D22" s="21"/>
      <c r="E22" s="21"/>
      <c r="F22" s="21"/>
      <c r="G22" s="21"/>
      <c r="H22" s="21"/>
      <c r="I22" s="19"/>
      <c r="J22" s="19"/>
      <c r="K22" s="19"/>
      <c r="L22" s="19"/>
      <c r="M22" s="19"/>
      <c r="N22" s="19"/>
      <c r="O22" s="19"/>
      <c r="P22" s="22"/>
      <c r="Q22" s="22"/>
      <c r="R22" s="22"/>
      <c r="S22" s="22"/>
      <c r="T22" s="29"/>
      <c r="U22" s="29"/>
      <c r="V22" s="30"/>
      <c r="W22" s="23"/>
      <c r="X22" s="23"/>
      <c r="Y22" s="41"/>
      <c r="Z22" s="42"/>
      <c r="AA22" s="43"/>
      <c r="AB22" s="43"/>
      <c r="AC22" s="43"/>
      <c r="AI22" s="24"/>
    </row>
    <row r="23" spans="2:35" s="20" customFormat="1" ht="18" customHeight="1">
      <c r="B23" s="200" t="s">
        <v>146</v>
      </c>
      <c r="C23" s="200"/>
      <c r="D23" s="200"/>
      <c r="E23" s="200"/>
      <c r="F23" s="200"/>
      <c r="G23" s="200"/>
      <c r="H23" s="200"/>
      <c r="I23" s="200"/>
      <c r="J23" s="200"/>
      <c r="K23" s="19"/>
      <c r="L23" s="19"/>
      <c r="M23" s="19"/>
      <c r="N23" s="19"/>
      <c r="O23" s="19"/>
      <c r="P23" s="22"/>
      <c r="Q23" s="22"/>
      <c r="R23" s="22"/>
      <c r="S23" s="22"/>
      <c r="T23" s="22"/>
      <c r="U23" s="22"/>
      <c r="V23" s="22"/>
      <c r="W23" s="23"/>
      <c r="X23" s="23"/>
      <c r="Y23" s="41"/>
      <c r="Z23" s="42"/>
      <c r="AA23" s="43"/>
      <c r="AB23" s="43"/>
      <c r="AC23" s="43"/>
      <c r="AI23" s="24"/>
    </row>
    <row r="24" spans="2:35" s="20" customFormat="1" ht="8.25" customHeight="1" thickBot="1">
      <c r="B24" s="19"/>
      <c r="D24" s="21"/>
      <c r="E24" s="21"/>
      <c r="F24" s="21"/>
      <c r="G24" s="21"/>
      <c r="H24" s="21"/>
      <c r="I24" s="19"/>
      <c r="J24" s="19"/>
      <c r="K24" s="19"/>
      <c r="L24" s="19"/>
      <c r="M24" s="19"/>
      <c r="N24" s="19"/>
      <c r="O24" s="19"/>
      <c r="P24" s="22"/>
      <c r="Q24" s="22"/>
      <c r="R24" s="22"/>
      <c r="S24" s="22"/>
      <c r="T24" s="22"/>
      <c r="U24" s="22"/>
      <c r="V24" s="22"/>
      <c r="W24" s="23"/>
      <c r="X24" s="23"/>
      <c r="Y24" s="41"/>
      <c r="Z24" s="42"/>
      <c r="AA24" s="43"/>
      <c r="AB24" s="43"/>
      <c r="AC24" s="43"/>
      <c r="AI24" s="24"/>
    </row>
    <row r="25" spans="2:35" s="20" customFormat="1" ht="46.5" customHeight="1">
      <c r="B25" s="315" t="s">
        <v>172</v>
      </c>
      <c r="C25" s="316"/>
      <c r="D25" s="316"/>
      <c r="E25" s="316"/>
      <c r="F25" s="316"/>
      <c r="G25" s="316"/>
      <c r="H25" s="316"/>
      <c r="I25" s="316"/>
      <c r="J25" s="316"/>
      <c r="K25" s="316"/>
      <c r="L25" s="316"/>
      <c r="M25" s="316"/>
      <c r="N25" s="316"/>
      <c r="O25" s="316"/>
      <c r="P25" s="316"/>
      <c r="Q25" s="316"/>
      <c r="R25" s="316"/>
      <c r="S25" s="316"/>
      <c r="T25" s="316"/>
      <c r="U25" s="316"/>
      <c r="V25" s="316"/>
      <c r="W25" s="317"/>
      <c r="X25" s="23"/>
      <c r="Y25" s="41"/>
      <c r="Z25" s="42"/>
      <c r="AA25" s="43"/>
      <c r="AB25" s="43"/>
      <c r="AC25" s="43"/>
      <c r="AI25" s="24"/>
    </row>
    <row r="26" spans="2:35" s="20" customFormat="1" ht="120.75" customHeight="1" thickBot="1">
      <c r="B26" s="318"/>
      <c r="C26" s="319"/>
      <c r="D26" s="319"/>
      <c r="E26" s="319"/>
      <c r="F26" s="319"/>
      <c r="G26" s="319"/>
      <c r="H26" s="319"/>
      <c r="I26" s="319"/>
      <c r="J26" s="319"/>
      <c r="K26" s="319"/>
      <c r="L26" s="319"/>
      <c r="M26" s="319"/>
      <c r="N26" s="319"/>
      <c r="O26" s="319"/>
      <c r="P26" s="319"/>
      <c r="Q26" s="319"/>
      <c r="R26" s="319"/>
      <c r="S26" s="319"/>
      <c r="T26" s="319"/>
      <c r="U26" s="319"/>
      <c r="V26" s="319"/>
      <c r="W26" s="320"/>
      <c r="X26" s="23"/>
      <c r="Y26" s="41"/>
      <c r="Z26" s="42"/>
      <c r="AA26" s="43"/>
      <c r="AB26" s="43"/>
      <c r="AC26" s="43"/>
      <c r="AI26" s="24"/>
    </row>
    <row r="27" spans="2:35" s="20" customFormat="1" ht="46.5" customHeight="1">
      <c r="B27" s="179"/>
      <c r="C27" s="179"/>
      <c r="D27" s="179"/>
      <c r="E27" s="179"/>
      <c r="F27" s="179"/>
      <c r="G27" s="179"/>
      <c r="H27" s="179"/>
      <c r="I27" s="179"/>
      <c r="J27" s="179"/>
      <c r="K27" s="179"/>
      <c r="L27" s="179"/>
      <c r="M27" s="179"/>
      <c r="N27" s="179"/>
      <c r="O27" s="179"/>
      <c r="P27" s="179"/>
      <c r="Q27" s="179"/>
      <c r="R27" s="179"/>
      <c r="S27" s="179"/>
      <c r="T27" s="179"/>
      <c r="U27" s="179"/>
      <c r="V27" s="179"/>
      <c r="W27" s="179"/>
      <c r="X27" s="23"/>
      <c r="Y27" s="41"/>
      <c r="Z27" s="42"/>
      <c r="AA27" s="43"/>
      <c r="AB27" s="43"/>
      <c r="AC27" s="43"/>
      <c r="AI27" s="24"/>
    </row>
    <row r="28" spans="2:35" s="20" customFormat="1" ht="46.5" customHeight="1">
      <c r="B28" s="179"/>
      <c r="C28" s="179"/>
      <c r="D28" s="179"/>
      <c r="E28" s="179"/>
      <c r="F28" s="179"/>
      <c r="G28" s="179"/>
      <c r="H28" s="179"/>
      <c r="I28" s="179"/>
      <c r="J28" s="179"/>
      <c r="K28" s="179"/>
      <c r="L28" s="179"/>
      <c r="M28" s="179"/>
      <c r="N28" s="179"/>
      <c r="O28" s="179"/>
      <c r="P28" s="179"/>
      <c r="Q28" s="179"/>
      <c r="R28" s="179"/>
      <c r="S28" s="179"/>
      <c r="T28" s="179"/>
      <c r="U28" s="179"/>
      <c r="V28" s="179"/>
      <c r="W28" s="179"/>
      <c r="X28" s="23"/>
      <c r="Y28" s="41"/>
      <c r="Z28" s="42"/>
      <c r="AA28" s="43"/>
      <c r="AB28" s="43"/>
      <c r="AC28" s="43"/>
      <c r="AI28" s="24"/>
    </row>
    <row r="29" spans="2:35" s="20" customFormat="1" ht="46.5" customHeight="1">
      <c r="B29" s="179"/>
      <c r="C29" s="179"/>
      <c r="D29" s="179"/>
      <c r="E29" s="179"/>
      <c r="F29" s="179"/>
      <c r="G29" s="179"/>
      <c r="H29" s="179"/>
      <c r="I29" s="179"/>
      <c r="J29" s="179"/>
      <c r="K29" s="179"/>
      <c r="L29" s="179"/>
      <c r="M29" s="179"/>
      <c r="N29" s="179"/>
      <c r="O29" s="179"/>
      <c r="P29" s="179"/>
      <c r="Q29" s="179"/>
      <c r="R29" s="179"/>
      <c r="S29" s="179"/>
      <c r="T29" s="179"/>
      <c r="U29" s="179"/>
      <c r="V29" s="179"/>
      <c r="W29" s="179"/>
      <c r="X29" s="23"/>
      <c r="Y29" s="41"/>
      <c r="Z29" s="42"/>
      <c r="AA29" s="43"/>
      <c r="AB29" s="43"/>
      <c r="AC29" s="43"/>
      <c r="AI29" s="24"/>
    </row>
    <row r="30" spans="2:35" s="20" customFormat="1" ht="14.25" customHeight="1">
      <c r="B30" s="19"/>
      <c r="C30" s="27"/>
      <c r="D30" s="21"/>
      <c r="E30" s="21"/>
      <c r="F30" s="21"/>
      <c r="G30" s="21"/>
      <c r="H30" s="21"/>
      <c r="I30" s="19"/>
      <c r="J30" s="19"/>
      <c r="K30" s="19"/>
      <c r="L30" s="19"/>
      <c r="M30" s="19"/>
      <c r="N30" s="19"/>
      <c r="O30" s="19"/>
      <c r="P30" s="22"/>
      <c r="Q30" s="22"/>
      <c r="R30" s="22"/>
      <c r="S30" s="22"/>
      <c r="T30" s="22"/>
      <c r="U30" s="22"/>
      <c r="V30" s="22"/>
      <c r="W30" s="23"/>
      <c r="X30" s="23"/>
      <c r="Y30" s="41"/>
      <c r="Z30" s="42"/>
      <c r="AA30" s="43"/>
      <c r="AB30" s="43"/>
      <c r="AC30" s="43"/>
      <c r="AI30" s="24"/>
    </row>
    <row r="31" spans="2:35" ht="18" hidden="1" customHeight="1">
      <c r="B31" s="200" t="s">
        <v>9</v>
      </c>
      <c r="C31" s="200"/>
      <c r="D31" s="200"/>
      <c r="E31" s="200"/>
      <c r="F31" s="200"/>
      <c r="G31" s="200"/>
      <c r="H31" s="200"/>
      <c r="I31" s="200"/>
      <c r="J31" s="200"/>
      <c r="K31" s="31"/>
      <c r="L31" s="31"/>
      <c r="M31" s="31"/>
      <c r="N31" s="31"/>
      <c r="O31" s="31"/>
      <c r="P31" s="22"/>
      <c r="Q31" s="22"/>
      <c r="R31" s="22"/>
      <c r="S31" s="22"/>
      <c r="T31" s="22"/>
      <c r="U31" s="22"/>
      <c r="V31" s="22"/>
      <c r="W31" s="22"/>
      <c r="X31" s="22"/>
      <c r="Y31" s="45"/>
      <c r="Z31" s="46"/>
      <c r="AA31" s="47"/>
      <c r="AB31" s="47"/>
      <c r="AC31" s="47"/>
    </row>
    <row r="32" spans="2:35" s="20" customFormat="1" ht="4.5" hidden="1" customHeight="1" thickBot="1">
      <c r="B32" s="19"/>
      <c r="D32" s="21"/>
      <c r="E32" s="21"/>
      <c r="F32" s="21"/>
      <c r="G32" s="21"/>
      <c r="H32" s="21"/>
      <c r="I32" s="19"/>
      <c r="J32" s="19"/>
      <c r="K32" s="19"/>
      <c r="L32" s="19"/>
      <c r="M32" s="19"/>
      <c r="N32" s="19"/>
      <c r="O32" s="19"/>
      <c r="P32" s="22"/>
      <c r="Q32" s="22"/>
      <c r="R32" s="22"/>
      <c r="S32" s="22"/>
      <c r="T32" s="22"/>
      <c r="U32" s="22"/>
      <c r="V32" s="22"/>
      <c r="W32" s="23"/>
      <c r="X32" s="23"/>
      <c r="Y32" s="41"/>
      <c r="Z32" s="42"/>
      <c r="AA32" s="43"/>
      <c r="AB32" s="43"/>
      <c r="AC32" s="43"/>
      <c r="AI32" s="24"/>
    </row>
    <row r="33" spans="2:35" s="20" customFormat="1" ht="150" hidden="1" customHeight="1">
      <c r="B33" s="194"/>
      <c r="C33" s="195"/>
      <c r="D33" s="195"/>
      <c r="E33" s="195"/>
      <c r="F33" s="195"/>
      <c r="G33" s="195"/>
      <c r="H33" s="195"/>
      <c r="I33" s="195"/>
      <c r="J33" s="195"/>
      <c r="K33" s="195"/>
      <c r="L33" s="195"/>
      <c r="M33" s="195"/>
      <c r="N33" s="195"/>
      <c r="O33" s="195"/>
      <c r="P33" s="195"/>
      <c r="Q33" s="195"/>
      <c r="R33" s="195"/>
      <c r="S33" s="195"/>
      <c r="T33" s="195"/>
      <c r="U33" s="195"/>
      <c r="V33" s="195"/>
      <c r="W33" s="196"/>
      <c r="X33" s="23"/>
      <c r="Y33" s="41"/>
      <c r="Z33" s="42"/>
      <c r="AA33" s="43"/>
      <c r="AB33" s="43"/>
      <c r="AC33" s="43"/>
      <c r="AD33"/>
      <c r="AI33" s="24"/>
    </row>
    <row r="34" spans="2:35" s="20" customFormat="1" ht="150" hidden="1" customHeight="1" thickBot="1">
      <c r="B34" s="197"/>
      <c r="C34" s="198"/>
      <c r="D34" s="198"/>
      <c r="E34" s="198"/>
      <c r="F34" s="198"/>
      <c r="G34" s="198"/>
      <c r="H34" s="198"/>
      <c r="I34" s="198"/>
      <c r="J34" s="198"/>
      <c r="K34" s="198"/>
      <c r="L34" s="198"/>
      <c r="M34" s="198"/>
      <c r="N34" s="198"/>
      <c r="O34" s="198"/>
      <c r="P34" s="198"/>
      <c r="Q34" s="198"/>
      <c r="R34" s="198"/>
      <c r="S34" s="198"/>
      <c r="T34" s="198"/>
      <c r="U34" s="198"/>
      <c r="V34" s="198"/>
      <c r="W34" s="199"/>
      <c r="X34" s="23"/>
      <c r="Y34" s="41"/>
      <c r="Z34" s="42"/>
      <c r="AA34" s="43"/>
      <c r="AB34" s="43"/>
      <c r="AC34" s="43"/>
      <c r="AI34" s="24"/>
    </row>
    <row r="35" spans="2:35" ht="30.75" hidden="1" customHeight="1">
      <c r="L35" s="32"/>
      <c r="O35" s="32"/>
      <c r="Y35" s="47"/>
      <c r="Z35" s="42"/>
      <c r="AA35" s="48"/>
      <c r="AB35" s="48"/>
      <c r="AC35" s="47"/>
    </row>
    <row r="36" spans="2:35" ht="21" customHeight="1">
      <c r="B36" s="203" t="s">
        <v>150</v>
      </c>
      <c r="C36" s="203"/>
      <c r="D36" s="203"/>
      <c r="E36" s="203"/>
      <c r="F36" s="203"/>
      <c r="G36" s="203"/>
      <c r="H36" s="203"/>
      <c r="I36" s="203"/>
      <c r="J36" s="203"/>
      <c r="K36" s="203"/>
      <c r="L36" s="203"/>
      <c r="M36" s="203"/>
      <c r="N36" s="203"/>
      <c r="O36" s="163"/>
      <c r="P36" s="204" t="str">
        <f>IF(OR(H18=Tabulky!A52,H18=Tabulky!A54),Tabulky!B100,IF(ISNUMBER(W2),IF(W2&gt;=Tabulky!A100,Tabulky!B100,IF(W2&gt;Tabulky!A99,Tabulky!B99,IF(W2&gt;Tabulky!A98,Tabulky!B98,Tabulky!B97))),Tabulky!B97))</f>
        <v>neúplné zadání nebo nevhodná otopná soustava</v>
      </c>
      <c r="Q36" s="204"/>
      <c r="R36" s="204"/>
      <c r="S36" s="204"/>
      <c r="T36" s="204"/>
      <c r="U36" s="204"/>
      <c r="V36" s="204"/>
      <c r="W36" s="204"/>
    </row>
    <row r="37" spans="2:35" ht="21">
      <c r="B37" s="203"/>
      <c r="C37" s="203"/>
      <c r="D37" s="203"/>
      <c r="E37" s="203"/>
      <c r="F37" s="203"/>
      <c r="G37" s="203"/>
      <c r="H37" s="203"/>
      <c r="I37" s="203"/>
      <c r="J37" s="203"/>
      <c r="K37" s="203"/>
      <c r="L37" s="203"/>
      <c r="M37" s="203"/>
      <c r="N37" s="203"/>
      <c r="O37" s="163"/>
      <c r="P37" s="204"/>
      <c r="Q37" s="204"/>
      <c r="R37" s="204"/>
      <c r="S37" s="204"/>
      <c r="T37" s="204"/>
      <c r="U37" s="204"/>
      <c r="V37" s="204"/>
      <c r="W37" s="204"/>
    </row>
    <row r="38" spans="2:35" ht="12.75" customHeight="1">
      <c r="B38" s="178"/>
      <c r="C38" s="178"/>
      <c r="D38" s="178"/>
      <c r="E38" s="178"/>
      <c r="F38" s="178"/>
      <c r="G38" s="178"/>
      <c r="H38" s="178"/>
      <c r="I38" s="178"/>
      <c r="J38" s="178"/>
      <c r="K38" s="178"/>
      <c r="L38" s="178"/>
      <c r="M38" s="178"/>
      <c r="N38" s="178"/>
      <c r="P38" s="177"/>
      <c r="Q38" s="177"/>
      <c r="R38" s="177"/>
      <c r="S38" s="177"/>
      <c r="T38" s="177"/>
      <c r="U38" s="177"/>
      <c r="V38" s="177"/>
      <c r="W38" s="177"/>
    </row>
    <row r="39" spans="2:35" ht="119.25" customHeight="1">
      <c r="S39" s="201"/>
      <c r="T39" s="201"/>
      <c r="U39" s="201"/>
      <c r="V39" s="201"/>
      <c r="W39" s="201"/>
    </row>
    <row r="40" spans="2:35" ht="15.75" thickBot="1">
      <c r="E40" s="314"/>
      <c r="F40" s="314"/>
      <c r="G40" s="314"/>
      <c r="H40" s="314"/>
      <c r="I40" s="314"/>
      <c r="M40" s="202" t="s">
        <v>170</v>
      </c>
      <c r="N40" s="202"/>
      <c r="O40" s="202"/>
      <c r="P40" s="202"/>
      <c r="Q40" s="202"/>
      <c r="S40" s="202" t="s">
        <v>10</v>
      </c>
      <c r="T40" s="202"/>
      <c r="U40" s="202"/>
      <c r="V40" s="202"/>
      <c r="W40" s="202"/>
    </row>
    <row r="41" spans="2:35"/>
    <row r="42" spans="2:35"/>
    <row r="43" spans="2:35" ht="145.5" customHeight="1">
      <c r="C43" s="203" t="s">
        <v>164</v>
      </c>
      <c r="D43" s="203"/>
      <c r="E43" s="203"/>
      <c r="F43" s="203"/>
      <c r="G43" s="203"/>
      <c r="H43" s="203"/>
      <c r="I43" s="203"/>
      <c r="J43" s="203"/>
      <c r="K43" s="203"/>
      <c r="L43" s="203"/>
      <c r="M43" s="203"/>
      <c r="N43" s="203"/>
      <c r="O43" s="203"/>
      <c r="P43" s="203"/>
      <c r="Q43" s="203"/>
      <c r="S43" s="201"/>
      <c r="T43" s="201"/>
      <c r="U43" s="201"/>
      <c r="V43" s="201"/>
      <c r="W43" s="201"/>
    </row>
    <row r="44" spans="2:35" ht="15.75" thickBot="1">
      <c r="M44" s="202" t="s">
        <v>170</v>
      </c>
      <c r="N44" s="202"/>
      <c r="O44" s="202"/>
      <c r="P44" s="202"/>
      <c r="Q44" s="202"/>
      <c r="S44" s="202" t="s">
        <v>158</v>
      </c>
      <c r="T44" s="202"/>
      <c r="U44" s="202"/>
      <c r="V44" s="202"/>
      <c r="W44" s="202"/>
    </row>
    <row r="45" spans="2:35"/>
    <row r="46" spans="2:35"/>
    <row r="47" spans="2:35"/>
    <row r="48" spans="2:35"/>
  </sheetData>
  <sheetProtection algorithmName="SHA-512" hashValue="S3yIbBEHFk7bTKST0sa0gjA+DN8usyhkZY9KlsaE32Pwl9GOLxFrFNIdHBexHUWEYJZ/iZILYHFMuHlk/zPzHA==" saltValue="YgPN4MvOsRUN5uPukNzkoQ==" spinCount="100000" sheet="1" selectLockedCells="1"/>
  <mergeCells count="47">
    <mergeCell ref="B2:V2"/>
    <mergeCell ref="H10:L10"/>
    <mergeCell ref="H12:L12"/>
    <mergeCell ref="B4:J4"/>
    <mergeCell ref="H6:O6"/>
    <mergeCell ref="H7:O7"/>
    <mergeCell ref="N8:O8"/>
    <mergeCell ref="B6:G6"/>
    <mergeCell ref="B7:G7"/>
    <mergeCell ref="B8:G8"/>
    <mergeCell ref="H8:M8"/>
    <mergeCell ref="B10:G10"/>
    <mergeCell ref="M12:O12"/>
    <mergeCell ref="H11:O11"/>
    <mergeCell ref="M10:O10"/>
    <mergeCell ref="B12:G12"/>
    <mergeCell ref="B13:G13"/>
    <mergeCell ref="S19:U19"/>
    <mergeCell ref="S20:U20"/>
    <mergeCell ref="B18:G18"/>
    <mergeCell ref="X16:X17"/>
    <mergeCell ref="B19:G19"/>
    <mergeCell ref="H19:O19"/>
    <mergeCell ref="H18:O18"/>
    <mergeCell ref="H13:O13"/>
    <mergeCell ref="B16:G16"/>
    <mergeCell ref="H16:O16"/>
    <mergeCell ref="H14:O14"/>
    <mergeCell ref="B14:G14"/>
    <mergeCell ref="B17:G17"/>
    <mergeCell ref="H17:O17"/>
    <mergeCell ref="W16:W17"/>
    <mergeCell ref="S43:W43"/>
    <mergeCell ref="S44:W44"/>
    <mergeCell ref="C43:Q43"/>
    <mergeCell ref="P36:W37"/>
    <mergeCell ref="B36:N37"/>
    <mergeCell ref="S39:W39"/>
    <mergeCell ref="S40:W40"/>
    <mergeCell ref="E40:I40"/>
    <mergeCell ref="M44:Q44"/>
    <mergeCell ref="M40:Q40"/>
    <mergeCell ref="Q16:U17"/>
    <mergeCell ref="B33:W34"/>
    <mergeCell ref="B23:J23"/>
    <mergeCell ref="B31:J31"/>
    <mergeCell ref="B25:W26"/>
  </mergeCells>
  <conditionalFormatting sqref="W2">
    <cfRule type="cellIs" dxfId="6" priority="1" operator="equal">
      <formula>""</formula>
    </cfRule>
  </conditionalFormatting>
  <dataValidations count="3">
    <dataValidation type="decimal" allowBlank="1" showInputMessage="1" showErrorMessage="1" sqref="W22 W18:W19 W15" xr:uid="{00000000-0002-0000-0000-000006000000}">
      <formula1>0</formula1>
      <formula2>95</formula2>
    </dataValidation>
    <dataValidation type="decimal" allowBlank="1" showInputMessage="1" showErrorMessage="1" sqref="W16:W17" xr:uid="{C23DC537-7559-4A89-8EAB-8BB3D6AF97C2}">
      <formula1>0</formula1>
      <formula2>200</formula2>
    </dataValidation>
    <dataValidation type="decimal" allowBlank="1" showInputMessage="1" showErrorMessage="1" sqref="W8" xr:uid="{43B7B69A-24FD-42EE-B237-B81513E235E4}">
      <formula1>18</formula1>
      <formula2>22</formula2>
    </dataValidation>
  </dataValidations>
  <pageMargins left="0.23622047244094491" right="0.23622047244094491" top="0.74803149606299213" bottom="0.74803149606299213" header="0.31496062992125984" footer="0.31496062992125984"/>
  <pageSetup paperSize="9" scale="57" fitToHeight="2" orientation="portrait" r:id="rId1"/>
  <headerFooter>
    <oddHeader>&amp;C&amp;G</oddHeader>
    <oddFooter>&amp;L&amp;"Arial CE,Tučné"Státní fond životního prostředí ČR, sídlo: Kaplanova 1931/1, 148 00  Praha 11
korespondenční a kontaktní adresa: Olbrachtova 2006/9, 140 00  Praha 4; IČ: 00020729
www.novazelenausporam.cz&amp;Rver. 1.0 červen 2026</oddFooter>
  </headerFooter>
  <legacyDrawing r:id="rId2"/>
  <legacyDrawingHF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6" operator="equal" id="{D353DDE5-7D29-48B3-BA7B-70BF60D9B7D8}">
            <xm:f>Tabulky!$B$100</xm:f>
            <x14:dxf>
              <font>
                <color rgb="FF008600"/>
              </font>
            </x14:dxf>
          </x14:cfRule>
          <x14:cfRule type="cellIs" priority="7" operator="equal" id="{5974B4FA-0775-4BF2-8A9F-92AA6DFCA839}">
            <xm:f>Tabulky!$B$99</xm:f>
            <x14:dxf>
              <font>
                <color rgb="FFD2A000"/>
              </font>
            </x14:dxf>
          </x14:cfRule>
          <x14:cfRule type="cellIs" priority="8" operator="equal" id="{C0DE1D0B-B2C4-4A3E-B3EB-0715C6BE6735}">
            <xm:f>Tabulky!$B$98</xm:f>
            <x14:dxf>
              <font>
                <color rgb="FFFF0000"/>
              </font>
            </x14:dxf>
          </x14:cfRule>
          <x14:cfRule type="cellIs" priority="9" operator="equal" id="{5DA73E84-AC0C-47AF-A327-900C9A1566D4}">
            <xm:f>Tabulky!$B$97</xm:f>
            <x14:dxf>
              <fill>
                <patternFill patternType="none">
                  <bgColor auto="1"/>
                </patternFill>
              </fill>
            </x14:dxf>
          </x14:cfRule>
          <xm:sqref>P36:W37</xm:sqref>
        </x14:conditionalFormatting>
        <x14:conditionalFormatting xmlns:xm="http://schemas.microsoft.com/office/excel/2006/main">
          <x14:cfRule type="cellIs" priority="2" operator="greaterThan" id="{79EAC609-EAB2-4649-BD6D-CA4B8DCB7701}">
            <xm:f>Tabulky!$A$100</xm:f>
            <x14:dxf>
              <fill>
                <patternFill>
                  <bgColor rgb="FF92D050"/>
                </patternFill>
              </fill>
            </x14:dxf>
          </x14:cfRule>
          <x14:cfRule type="cellIs" priority="3" operator="greaterThan" id="{3BC79A50-2009-49C5-9AF5-280E8B0D72B3}">
            <xm:f>Tabulky!$A$99</xm:f>
            <x14:dxf>
              <fill>
                <patternFill>
                  <bgColor rgb="FFFFC000"/>
                </patternFill>
              </fill>
            </x14:dxf>
          </x14:cfRule>
          <x14:cfRule type="cellIs" priority="4" operator="greaterThan" id="{59D59CCD-72BB-409B-BA6C-CFE695FB5C6A}">
            <xm:f>Tabulky!$A$98</xm:f>
            <x14:dxf>
              <fill>
                <patternFill>
                  <bgColor rgb="FFFF0000"/>
                </patternFill>
              </fill>
            </x14:dxf>
          </x14:cfRule>
          <x14:cfRule type="cellIs" priority="5" operator="greaterThan" id="{B91E9EDE-0B0C-4CA0-9FA2-BB010EBF824A}">
            <xm:f>Tabulky!$A$97</xm:f>
            <x14:dxf>
              <fill>
                <patternFill>
                  <bgColor rgb="FF00B0F0"/>
                </patternFill>
              </fill>
            </x14:dxf>
          </x14:cfRule>
          <xm:sqref>W2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73C9948D-691E-4641-96F4-DAB5A82EC4D0}">
          <x14:formula1>
            <xm:f>Tabulky!$A$3:$A$20</xm:f>
          </x14:formula1>
          <xm:sqref>H16:O16</xm:sqref>
        </x14:dataValidation>
        <x14:dataValidation type="list" allowBlank="1" showInputMessage="1" showErrorMessage="1" xr:uid="{00000000-0002-0000-0000-000009000000}">
          <x14:formula1>
            <xm:f>Tabulky!$D$110:$D$116</xm:f>
          </x14:formula1>
          <xm:sqref>H13:O13</xm:sqref>
        </x14:dataValidation>
        <x14:dataValidation type="list" allowBlank="1" showInputMessage="1" showErrorMessage="1" xr:uid="{A41F79BB-97C8-4D06-857C-206878D45EA1}">
          <x14:formula1>
            <xm:f>Tabulky!$A$76:$A$77</xm:f>
          </x14:formula1>
          <xm:sqref>H19:O19</xm:sqref>
        </x14:dataValidation>
        <x14:dataValidation type="list" allowBlank="1" showInputMessage="1" showErrorMessage="1" xr:uid="{D3F09939-523E-4891-9752-EDC12F4F2916}">
          <x14:formula1>
            <xm:f>Tabulky!$A$36:$A$40</xm:f>
          </x14:formula1>
          <xm:sqref>H17:O17</xm:sqref>
        </x14:dataValidation>
        <x14:dataValidation type="list" allowBlank="1" showInputMessage="1" showErrorMessage="1" xr:uid="{00000000-0002-0000-0000-000008000000}">
          <x14:formula1>
            <xm:f>Tabulky!$A$50:$A$54</xm:f>
          </x14:formula1>
          <xm:sqref>H18:O18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List4">
    <tabColor theme="6"/>
    <pageSetUpPr fitToPage="1"/>
  </sheetPr>
  <dimension ref="A1:R74"/>
  <sheetViews>
    <sheetView zoomScaleNormal="100" workbookViewId="0">
      <selection activeCell="B21" sqref="B21"/>
    </sheetView>
  </sheetViews>
  <sheetFormatPr defaultColWidth="0" defaultRowHeight="15" zeroHeight="1"/>
  <cols>
    <col min="1" max="1" width="29.42578125" style="112" customWidth="1"/>
    <col min="2" max="18" width="9.140625" style="98" customWidth="1"/>
    <col min="19" max="16384" width="9.140625" style="98" hidden="1"/>
  </cols>
  <sheetData>
    <row r="1" spans="1:13">
      <c r="A1" s="97" t="s">
        <v>159</v>
      </c>
    </row>
    <row r="2" spans="1:13">
      <c r="A2" s="180" t="s">
        <v>161</v>
      </c>
      <c r="B2" s="108" t="str">
        <f>IF(Informace!H6="","",Informace!H6)</f>
        <v/>
      </c>
    </row>
    <row r="3" spans="1:13">
      <c r="A3" s="100" t="s">
        <v>160</v>
      </c>
    </row>
    <row r="4" spans="1:13">
      <c r="A4" s="99"/>
    </row>
    <row r="5" spans="1:13">
      <c r="A5" s="100" t="s">
        <v>134</v>
      </c>
    </row>
    <row r="6" spans="1:13">
      <c r="A6" s="191" t="s">
        <v>168</v>
      </c>
    </row>
    <row r="7" spans="1:13">
      <c r="A7" s="100" t="s">
        <v>135</v>
      </c>
    </row>
    <row r="8" spans="1:13">
      <c r="A8" s="100" t="s">
        <v>143</v>
      </c>
    </row>
    <row r="9" spans="1:13">
      <c r="A9" s="99"/>
    </row>
    <row r="10" spans="1:13">
      <c r="A10" s="99"/>
    </row>
    <row r="11" spans="1:13" ht="15.75" thickBot="1">
      <c r="A11" s="99"/>
    </row>
    <row r="12" spans="1:13">
      <c r="A12" s="101" t="s">
        <v>11</v>
      </c>
      <c r="B12" s="102"/>
      <c r="C12" s="103"/>
      <c r="D12" s="104">
        <f>'Výkony '!O5/1000 + SUM(D68:D72)/1000</f>
        <v>0</v>
      </c>
      <c r="E12" s="105" t="s">
        <v>12</v>
      </c>
      <c r="F12" s="106" t="str">
        <f>"pro teplotní spád " &amp; Informace!W19 &amp; "/" &amp; Informace!W20 &amp; "/" &amp; Informace!W8 &amp; "°C"</f>
        <v>pro teplotní spád 55/45/20°C</v>
      </c>
    </row>
    <row r="13" spans="1:13">
      <c r="A13" s="107" t="s">
        <v>13</v>
      </c>
      <c r="B13" s="108"/>
      <c r="C13" s="109"/>
      <c r="D13" s="110">
        <f>Informace!W16</f>
        <v>0</v>
      </c>
      <c r="E13" s="111" t="s">
        <v>12</v>
      </c>
      <c r="F13" s="106" t="s">
        <v>136</v>
      </c>
    </row>
    <row r="14" spans="1:13" ht="27.75" customHeight="1" thickBot="1">
      <c r="A14" s="289" t="str">
        <f>IF(AND(D12&gt;1.08*D13,D13&gt;0),"PROVOZNĚ VHODNÉ",IF(AND(D12&gt;0.9*D13,D13&gt;0)," ","Neúplné zadání nebo nedostatečný výkon otopné soustavy"))</f>
        <v>Neúplné zadání nebo nedostatečný výkon otopné soustavy</v>
      </c>
      <c r="B14" s="290"/>
      <c r="C14" s="290"/>
      <c r="D14" s="290"/>
      <c r="E14" s="291"/>
    </row>
    <row r="15" spans="1:13" ht="15.75" thickBot="1"/>
    <row r="16" spans="1:13">
      <c r="A16" s="113" t="s">
        <v>14</v>
      </c>
      <c r="B16" s="262" t="s">
        <v>142</v>
      </c>
      <c r="C16" s="263"/>
      <c r="D16" s="263"/>
      <c r="E16" s="263"/>
      <c r="F16" s="263"/>
      <c r="G16" s="263"/>
      <c r="H16" s="263"/>
      <c r="I16" s="263"/>
      <c r="J16" s="263"/>
      <c r="K16" s="263"/>
      <c r="L16" s="263"/>
      <c r="M16" s="264"/>
    </row>
    <row r="17" spans="1:18">
      <c r="A17" s="114" t="s">
        <v>15</v>
      </c>
      <c r="B17" s="276" t="s">
        <v>16</v>
      </c>
      <c r="C17" s="277"/>
      <c r="D17" s="277"/>
      <c r="E17" s="277"/>
      <c r="F17" s="278"/>
      <c r="G17" s="278"/>
      <c r="H17" s="278"/>
      <c r="I17" s="278"/>
      <c r="J17" s="277"/>
      <c r="K17" s="277"/>
      <c r="L17" s="277"/>
      <c r="M17" s="279"/>
    </row>
    <row r="18" spans="1:18">
      <c r="A18" s="114"/>
      <c r="B18" s="280" t="s">
        <v>61</v>
      </c>
      <c r="C18" s="281"/>
      <c r="D18" s="281"/>
      <c r="E18" s="282"/>
      <c r="F18" s="280" t="s">
        <v>64</v>
      </c>
      <c r="G18" s="281"/>
      <c r="H18" s="281"/>
      <c r="I18" s="283"/>
      <c r="J18" s="284" t="s">
        <v>64</v>
      </c>
      <c r="K18" s="281"/>
      <c r="L18" s="281"/>
      <c r="M18" s="283"/>
    </row>
    <row r="19" spans="1:18" ht="30" customHeight="1">
      <c r="A19" s="115"/>
      <c r="B19" s="287" t="e" vm="1">
        <f>IF(B18="Typ 10",Radiatory!B31,IF(B18="Typ 11",Radiatory!F31,IF(B18="Typ 20",Radiatory!J31,IF(B18="Typ 21",Radiatory!N31,IF(B18="Typ 22",Radiatory!R31,IF(B18="Typ 33",Radiatory!V31,""))))))</f>
        <v>#VALUE!</v>
      </c>
      <c r="C19" s="288"/>
      <c r="D19" s="288"/>
      <c r="E19" s="288"/>
      <c r="F19" s="255" t="e" vm="2">
        <f>IF(F18="Typ 10",Radiatory!B31,IF(F18="Typ 11",Radiatory!F31,IF(F18="Typ 20",Radiatory!J31,IF(F18="Typ 21",Radiatory!N31,IF(F18="Typ 22",Radiatory!R31,IF(F18="Typ 33",Radiatory!V31,""))))))</f>
        <v>#VALUE!</v>
      </c>
      <c r="G19" s="256"/>
      <c r="H19" s="256"/>
      <c r="I19" s="257"/>
      <c r="J19" s="256" t="e" vm="2">
        <f>IF(J18="Typ 10",Radiatory!B31,IF(J18="Typ 11",Radiatory!F31,IF(J18="Typ 20",Radiatory!J31,IF(J18="Typ 21",Radiatory!N31,IF(J18="Typ 22",Radiatory!R31,IF(J18="Typ 33",Radiatory!V31,""))))))</f>
        <v>#VALUE!</v>
      </c>
      <c r="K19" s="256"/>
      <c r="L19" s="256"/>
      <c r="M19" s="257"/>
    </row>
    <row r="20" spans="1:18" ht="15.75" thickBot="1">
      <c r="A20" s="116"/>
      <c r="B20" s="117" t="s">
        <v>17</v>
      </c>
      <c r="C20" s="118">
        <v>500</v>
      </c>
      <c r="D20" s="118">
        <v>600</v>
      </c>
      <c r="E20" s="119">
        <v>900</v>
      </c>
      <c r="F20" s="117" t="s">
        <v>17</v>
      </c>
      <c r="G20" s="118">
        <v>500</v>
      </c>
      <c r="H20" s="118">
        <v>600</v>
      </c>
      <c r="I20" s="120">
        <v>900</v>
      </c>
      <c r="J20" s="121" t="s">
        <v>17</v>
      </c>
      <c r="K20" s="118">
        <v>500</v>
      </c>
      <c r="L20" s="118">
        <v>600</v>
      </c>
      <c r="M20" s="120">
        <v>900</v>
      </c>
    </row>
    <row r="21" spans="1:18">
      <c r="A21" s="122">
        <v>400</v>
      </c>
      <c r="B21" s="123"/>
      <c r="C21" s="124"/>
      <c r="D21" s="124"/>
      <c r="E21" s="125"/>
      <c r="F21" s="123"/>
      <c r="G21" s="124"/>
      <c r="H21" s="124"/>
      <c r="I21" s="126"/>
      <c r="J21" s="124"/>
      <c r="K21" s="124"/>
      <c r="L21" s="124"/>
      <c r="M21" s="126"/>
      <c r="N21" s="249" t="e" vm="3">
        <v>#VALUE!</v>
      </c>
      <c r="O21" s="250"/>
      <c r="P21" s="250"/>
      <c r="Q21" s="250"/>
      <c r="R21" s="250"/>
    </row>
    <row r="22" spans="1:18">
      <c r="A22" s="114">
        <v>500</v>
      </c>
      <c r="B22" s="123"/>
      <c r="C22" s="124"/>
      <c r="D22" s="124"/>
      <c r="E22" s="125"/>
      <c r="F22" s="123"/>
      <c r="G22" s="124"/>
      <c r="H22" s="124"/>
      <c r="I22" s="126"/>
      <c r="J22" s="124"/>
      <c r="K22" s="124"/>
      <c r="L22" s="124"/>
      <c r="M22" s="126"/>
      <c r="N22" s="249"/>
      <c r="O22" s="250"/>
      <c r="P22" s="250"/>
      <c r="Q22" s="250"/>
      <c r="R22" s="250"/>
    </row>
    <row r="23" spans="1:18">
      <c r="A23" s="114">
        <v>600</v>
      </c>
      <c r="B23" s="123"/>
      <c r="C23" s="124"/>
      <c r="D23" s="124"/>
      <c r="E23" s="125"/>
      <c r="F23" s="123"/>
      <c r="G23" s="124"/>
      <c r="H23" s="124"/>
      <c r="I23" s="126"/>
      <c r="J23" s="124"/>
      <c r="K23" s="124"/>
      <c r="L23" s="124"/>
      <c r="M23" s="126"/>
      <c r="N23" s="249"/>
      <c r="O23" s="250"/>
      <c r="P23" s="250"/>
      <c r="Q23" s="250"/>
      <c r="R23" s="250"/>
    </row>
    <row r="24" spans="1:18">
      <c r="A24" s="114">
        <v>700</v>
      </c>
      <c r="B24" s="123"/>
      <c r="C24" s="124"/>
      <c r="D24" s="124"/>
      <c r="E24" s="125"/>
      <c r="F24" s="123"/>
      <c r="G24" s="124"/>
      <c r="H24" s="124"/>
      <c r="I24" s="126"/>
      <c r="J24" s="124"/>
      <c r="K24" s="124"/>
      <c r="L24" s="124"/>
      <c r="M24" s="126"/>
      <c r="N24" s="249"/>
      <c r="O24" s="250"/>
      <c r="P24" s="250"/>
      <c r="Q24" s="250"/>
      <c r="R24" s="250"/>
    </row>
    <row r="25" spans="1:18">
      <c r="A25" s="114">
        <v>800</v>
      </c>
      <c r="B25" s="123"/>
      <c r="C25" s="124"/>
      <c r="D25" s="124"/>
      <c r="E25" s="125"/>
      <c r="F25" s="123"/>
      <c r="G25" s="124"/>
      <c r="H25" s="124"/>
      <c r="I25" s="126"/>
      <c r="J25" s="124"/>
      <c r="K25" s="124"/>
      <c r="L25" s="124"/>
      <c r="M25" s="126"/>
      <c r="N25" s="249"/>
      <c r="O25" s="250"/>
      <c r="P25" s="250"/>
      <c r="Q25" s="250"/>
      <c r="R25" s="250"/>
    </row>
    <row r="26" spans="1:18">
      <c r="A26" s="114">
        <v>900</v>
      </c>
      <c r="B26" s="123"/>
      <c r="C26" s="124"/>
      <c r="D26" s="124"/>
      <c r="E26" s="125"/>
      <c r="F26" s="123"/>
      <c r="G26" s="124"/>
      <c r="H26" s="124"/>
      <c r="I26" s="126"/>
      <c r="J26" s="124"/>
      <c r="K26" s="124"/>
      <c r="L26" s="124"/>
      <c r="M26" s="126"/>
      <c r="N26" s="249"/>
      <c r="O26" s="250"/>
      <c r="P26" s="250"/>
      <c r="Q26" s="250"/>
      <c r="R26" s="250"/>
    </row>
    <row r="27" spans="1:18">
      <c r="A27" s="114">
        <v>1000</v>
      </c>
      <c r="B27" s="123"/>
      <c r="C27" s="124"/>
      <c r="D27" s="124"/>
      <c r="E27" s="125"/>
      <c r="F27" s="123"/>
      <c r="G27" s="124"/>
      <c r="H27" s="124"/>
      <c r="I27" s="126"/>
      <c r="J27" s="124"/>
      <c r="K27" s="124"/>
      <c r="L27" s="124"/>
      <c r="M27" s="126"/>
      <c r="N27" s="249"/>
      <c r="O27" s="250"/>
      <c r="P27" s="250"/>
      <c r="Q27" s="250"/>
      <c r="R27" s="250"/>
    </row>
    <row r="28" spans="1:18">
      <c r="A28" s="114">
        <v>1100</v>
      </c>
      <c r="B28" s="123"/>
      <c r="C28" s="124"/>
      <c r="D28" s="124"/>
      <c r="E28" s="125"/>
      <c r="F28" s="123"/>
      <c r="G28" s="124"/>
      <c r="H28" s="124"/>
      <c r="I28" s="126"/>
      <c r="J28" s="124"/>
      <c r="K28" s="124"/>
      <c r="L28" s="124"/>
      <c r="M28" s="126"/>
      <c r="N28" s="249"/>
      <c r="O28" s="250"/>
      <c r="P28" s="250"/>
      <c r="Q28" s="250"/>
      <c r="R28" s="250"/>
    </row>
    <row r="29" spans="1:18">
      <c r="A29" s="114">
        <v>1200</v>
      </c>
      <c r="B29" s="123"/>
      <c r="C29" s="124"/>
      <c r="D29" s="124"/>
      <c r="E29" s="125"/>
      <c r="F29" s="123"/>
      <c r="G29" s="124"/>
      <c r="H29" s="124"/>
      <c r="I29" s="126"/>
      <c r="J29" s="124"/>
      <c r="K29" s="124"/>
      <c r="L29" s="124"/>
      <c r="M29" s="126"/>
      <c r="N29" s="249"/>
      <c r="O29" s="250"/>
      <c r="P29" s="250"/>
      <c r="Q29" s="250"/>
      <c r="R29" s="250"/>
    </row>
    <row r="30" spans="1:18">
      <c r="A30" s="114">
        <v>1400</v>
      </c>
      <c r="B30" s="123"/>
      <c r="C30" s="124"/>
      <c r="D30" s="124"/>
      <c r="E30" s="125"/>
      <c r="F30" s="123"/>
      <c r="G30" s="124"/>
      <c r="H30" s="124"/>
      <c r="I30" s="126"/>
      <c r="J30" s="124"/>
      <c r="K30" s="124"/>
      <c r="L30" s="124"/>
      <c r="M30" s="126"/>
      <c r="N30" s="249"/>
      <c r="O30" s="250"/>
      <c r="P30" s="250"/>
      <c r="Q30" s="250"/>
      <c r="R30" s="250"/>
    </row>
    <row r="31" spans="1:18">
      <c r="A31" s="114">
        <v>1600</v>
      </c>
      <c r="B31" s="123"/>
      <c r="C31" s="124"/>
      <c r="D31" s="124"/>
      <c r="E31" s="125"/>
      <c r="F31" s="123"/>
      <c r="G31" s="124"/>
      <c r="H31" s="124"/>
      <c r="I31" s="126"/>
      <c r="J31" s="124"/>
      <c r="K31" s="124"/>
      <c r="L31" s="124"/>
      <c r="M31" s="126"/>
      <c r="N31" s="249"/>
      <c r="O31" s="250"/>
      <c r="P31" s="250"/>
      <c r="Q31" s="250"/>
      <c r="R31" s="250"/>
    </row>
    <row r="32" spans="1:18">
      <c r="A32" s="114">
        <v>1800</v>
      </c>
      <c r="B32" s="123"/>
      <c r="C32" s="124"/>
      <c r="D32" s="124"/>
      <c r="E32" s="125"/>
      <c r="F32" s="123"/>
      <c r="G32" s="124"/>
      <c r="H32" s="124"/>
      <c r="I32" s="126"/>
      <c r="J32" s="124"/>
      <c r="K32" s="124"/>
      <c r="L32" s="124"/>
      <c r="M32" s="126"/>
      <c r="N32" s="249"/>
      <c r="O32" s="250"/>
      <c r="P32" s="250"/>
      <c r="Q32" s="250"/>
      <c r="R32" s="250"/>
    </row>
    <row r="33" spans="1:18">
      <c r="A33" s="114">
        <v>2000</v>
      </c>
      <c r="B33" s="123"/>
      <c r="C33" s="124"/>
      <c r="D33" s="124"/>
      <c r="E33" s="125"/>
      <c r="F33" s="123"/>
      <c r="G33" s="124"/>
      <c r="H33" s="124"/>
      <c r="I33" s="126"/>
      <c r="J33" s="124"/>
      <c r="K33" s="124"/>
      <c r="L33" s="124"/>
      <c r="M33" s="126"/>
      <c r="N33" s="249"/>
      <c r="O33" s="250"/>
      <c r="P33" s="250"/>
      <c r="Q33" s="250"/>
      <c r="R33" s="250"/>
    </row>
    <row r="34" spans="1:18">
      <c r="A34" s="115">
        <v>2300</v>
      </c>
      <c r="B34" s="123"/>
      <c r="C34" s="124"/>
      <c r="D34" s="124"/>
      <c r="E34" s="125"/>
      <c r="F34" s="123"/>
      <c r="G34" s="124"/>
      <c r="H34" s="124"/>
      <c r="I34" s="126"/>
      <c r="J34" s="124"/>
      <c r="K34" s="124"/>
      <c r="L34" s="124"/>
      <c r="M34" s="126"/>
      <c r="N34" s="249"/>
      <c r="O34" s="250"/>
      <c r="P34" s="250"/>
      <c r="Q34" s="250"/>
      <c r="R34" s="250"/>
    </row>
    <row r="35" spans="1:18">
      <c r="A35" s="115">
        <v>2600</v>
      </c>
      <c r="B35" s="123"/>
      <c r="C35" s="124"/>
      <c r="D35" s="124"/>
      <c r="E35" s="125"/>
      <c r="F35" s="123"/>
      <c r="G35" s="124"/>
      <c r="H35" s="124"/>
      <c r="I35" s="126"/>
      <c r="J35" s="124"/>
      <c r="K35" s="124"/>
      <c r="L35" s="124"/>
      <c r="M35" s="126"/>
      <c r="N35" s="249"/>
      <c r="O35" s="250"/>
      <c r="P35" s="250"/>
      <c r="Q35" s="250"/>
      <c r="R35" s="250"/>
    </row>
    <row r="36" spans="1:18" ht="15.75" thickBot="1">
      <c r="A36" s="116">
        <v>3000</v>
      </c>
      <c r="B36" s="127"/>
      <c r="C36" s="128"/>
      <c r="D36" s="128"/>
      <c r="E36" s="129"/>
      <c r="F36" s="127"/>
      <c r="G36" s="128"/>
      <c r="H36" s="128"/>
      <c r="I36" s="130"/>
      <c r="J36" s="128"/>
      <c r="K36" s="128"/>
      <c r="L36" s="128"/>
      <c r="M36" s="130"/>
    </row>
    <row r="37" spans="1:18" ht="15.75" thickBot="1"/>
    <row r="38" spans="1:18">
      <c r="A38" s="113" t="s">
        <v>18</v>
      </c>
      <c r="B38" s="267" t="s">
        <v>137</v>
      </c>
      <c r="C38" s="268"/>
      <c r="D38" s="268"/>
      <c r="E38" s="269"/>
      <c r="F38" s="249" t="e" vm="4">
        <v>#VALUE!</v>
      </c>
      <c r="G38" s="250"/>
      <c r="H38" s="250"/>
      <c r="I38" s="250"/>
      <c r="J38" s="250"/>
    </row>
    <row r="39" spans="1:18" ht="15.75" thickBot="1">
      <c r="A39" s="131" t="s">
        <v>56</v>
      </c>
      <c r="B39" s="285" t="s">
        <v>21</v>
      </c>
      <c r="C39" s="286"/>
      <c r="D39" s="258" t="s">
        <v>22</v>
      </c>
      <c r="E39" s="259"/>
      <c r="F39" s="249"/>
      <c r="G39" s="250"/>
      <c r="H39" s="250"/>
      <c r="I39" s="250"/>
      <c r="J39" s="250"/>
    </row>
    <row r="40" spans="1:18">
      <c r="A40" s="122">
        <v>350</v>
      </c>
      <c r="B40" s="297">
        <v>160</v>
      </c>
      <c r="C40" s="298"/>
      <c r="D40" s="274"/>
      <c r="E40" s="275"/>
      <c r="F40" s="249"/>
      <c r="G40" s="250"/>
      <c r="H40" s="250"/>
      <c r="I40" s="250"/>
      <c r="J40" s="250"/>
    </row>
    <row r="41" spans="1:18">
      <c r="A41" s="114">
        <v>500</v>
      </c>
      <c r="B41" s="256">
        <v>70</v>
      </c>
      <c r="C41" s="294"/>
      <c r="D41" s="295"/>
      <c r="E41" s="296"/>
      <c r="F41" s="249"/>
      <c r="G41" s="250"/>
      <c r="H41" s="250"/>
      <c r="I41" s="250"/>
      <c r="J41" s="250"/>
    </row>
    <row r="42" spans="1:18">
      <c r="A42" s="114">
        <v>500</v>
      </c>
      <c r="B42" s="256">
        <v>110</v>
      </c>
      <c r="C42" s="294"/>
      <c r="D42" s="295"/>
      <c r="E42" s="296"/>
      <c r="F42" s="249"/>
      <c r="G42" s="250"/>
      <c r="H42" s="250"/>
      <c r="I42" s="250"/>
      <c r="J42" s="250"/>
    </row>
    <row r="43" spans="1:18">
      <c r="A43" s="114">
        <v>500</v>
      </c>
      <c r="B43" s="256">
        <v>160</v>
      </c>
      <c r="C43" s="294"/>
      <c r="D43" s="295"/>
      <c r="E43" s="296"/>
      <c r="F43" s="249"/>
      <c r="G43" s="250"/>
      <c r="H43" s="250"/>
      <c r="I43" s="250"/>
      <c r="J43" s="250"/>
    </row>
    <row r="44" spans="1:18">
      <c r="A44" s="114">
        <v>500</v>
      </c>
      <c r="B44" s="256">
        <v>220</v>
      </c>
      <c r="C44" s="294"/>
      <c r="D44" s="295"/>
      <c r="E44" s="296"/>
      <c r="F44" s="249"/>
      <c r="G44" s="250"/>
      <c r="H44" s="250"/>
      <c r="I44" s="250"/>
      <c r="J44" s="250"/>
    </row>
    <row r="45" spans="1:18">
      <c r="A45" s="114">
        <v>600</v>
      </c>
      <c r="B45" s="256">
        <v>160</v>
      </c>
      <c r="C45" s="294"/>
      <c r="D45" s="295"/>
      <c r="E45" s="296"/>
      <c r="F45" s="249"/>
      <c r="G45" s="250"/>
      <c r="H45" s="250"/>
      <c r="I45" s="250"/>
      <c r="J45" s="250"/>
    </row>
    <row r="46" spans="1:18">
      <c r="A46" s="114">
        <v>900</v>
      </c>
      <c r="B46" s="256">
        <v>70</v>
      </c>
      <c r="C46" s="294"/>
      <c r="D46" s="295"/>
      <c r="E46" s="296"/>
      <c r="F46" s="249"/>
      <c r="G46" s="250"/>
      <c r="H46" s="250"/>
      <c r="I46" s="250"/>
      <c r="J46" s="250"/>
    </row>
    <row r="47" spans="1:18" ht="15.75" thickBot="1">
      <c r="A47" s="116">
        <v>900</v>
      </c>
      <c r="B47" s="285">
        <v>160</v>
      </c>
      <c r="C47" s="286"/>
      <c r="D47" s="292"/>
      <c r="E47" s="293"/>
      <c r="F47" s="249"/>
      <c r="G47" s="250"/>
      <c r="H47" s="250"/>
      <c r="I47" s="250"/>
      <c r="J47" s="250"/>
    </row>
    <row r="48" spans="1:18" ht="15.75" thickBot="1"/>
    <row r="49" spans="1:9">
      <c r="A49" s="113" t="s">
        <v>23</v>
      </c>
      <c r="B49" s="267" t="s">
        <v>138</v>
      </c>
      <c r="C49" s="268"/>
      <c r="D49" s="268"/>
      <c r="E49" s="269"/>
    </row>
    <row r="50" spans="1:9">
      <c r="A50" s="114" t="s">
        <v>20</v>
      </c>
      <c r="B50" s="255" t="s">
        <v>24</v>
      </c>
      <c r="C50" s="256"/>
      <c r="D50" s="256"/>
      <c r="E50" s="257"/>
      <c r="G50" s="250" t="e" vm="5">
        <v>#VALUE!</v>
      </c>
      <c r="H50" s="250"/>
      <c r="I50" s="250"/>
    </row>
    <row r="51" spans="1:9" ht="15.75" thickBot="1">
      <c r="A51" s="116"/>
      <c r="B51" s="121">
        <v>450</v>
      </c>
      <c r="C51" s="118">
        <v>500</v>
      </c>
      <c r="D51" s="118">
        <v>600</v>
      </c>
      <c r="E51" s="120">
        <v>750</v>
      </c>
      <c r="G51" s="250"/>
      <c r="H51" s="250"/>
      <c r="I51" s="250"/>
    </row>
    <row r="52" spans="1:9">
      <c r="A52" s="122">
        <v>700</v>
      </c>
      <c r="B52" s="132"/>
      <c r="C52" s="133"/>
      <c r="D52" s="133"/>
      <c r="E52" s="134"/>
      <c r="G52" s="250"/>
      <c r="H52" s="250"/>
      <c r="I52" s="250"/>
    </row>
    <row r="53" spans="1:9">
      <c r="A53" s="114">
        <v>900</v>
      </c>
      <c r="B53" s="135"/>
      <c r="C53" s="136"/>
      <c r="D53" s="136"/>
      <c r="E53" s="137"/>
      <c r="G53" s="250"/>
      <c r="H53" s="250"/>
      <c r="I53" s="250"/>
    </row>
    <row r="54" spans="1:9">
      <c r="A54" s="114">
        <v>1200</v>
      </c>
      <c r="B54" s="135"/>
      <c r="C54" s="136"/>
      <c r="D54" s="136"/>
      <c r="E54" s="137"/>
      <c r="G54" s="250"/>
      <c r="H54" s="250"/>
      <c r="I54" s="250"/>
    </row>
    <row r="55" spans="1:9">
      <c r="A55" s="114">
        <v>1500</v>
      </c>
      <c r="B55" s="135"/>
      <c r="C55" s="136"/>
      <c r="D55" s="136"/>
      <c r="E55" s="137"/>
      <c r="G55" s="250"/>
      <c r="H55" s="250"/>
      <c r="I55" s="250"/>
    </row>
    <row r="56" spans="1:9" ht="15.75" thickBot="1">
      <c r="A56" s="115">
        <v>1800</v>
      </c>
      <c r="B56" s="138"/>
      <c r="C56" s="139"/>
      <c r="D56" s="139"/>
      <c r="E56" s="140"/>
      <c r="G56" s="250"/>
      <c r="H56" s="250"/>
      <c r="I56" s="250"/>
    </row>
    <row r="57" spans="1:9" ht="15.75" thickBot="1">
      <c r="A57" s="141" t="s">
        <v>144</v>
      </c>
      <c r="B57" s="142" t="s">
        <v>145</v>
      </c>
      <c r="C57" s="143"/>
      <c r="D57" s="143"/>
      <c r="E57" s="144" t="s">
        <v>27</v>
      </c>
      <c r="G57" s="250"/>
      <c r="H57" s="250"/>
      <c r="I57" s="250"/>
    </row>
    <row r="58" spans="1:9">
      <c r="A58" s="145"/>
      <c r="B58" s="260"/>
      <c r="C58" s="261"/>
      <c r="D58" s="146">
        <f>'Výkony '!B47</f>
        <v>0</v>
      </c>
      <c r="E58" s="134"/>
      <c r="G58" s="250"/>
      <c r="H58" s="250"/>
      <c r="I58" s="250"/>
    </row>
    <row r="59" spans="1:9">
      <c r="A59" s="147"/>
      <c r="B59" s="251"/>
      <c r="C59" s="252"/>
      <c r="D59" s="148">
        <f>'Výkony '!B48</f>
        <v>0</v>
      </c>
      <c r="E59" s="137"/>
      <c r="G59" s="250"/>
      <c r="H59" s="250"/>
      <c r="I59" s="250"/>
    </row>
    <row r="60" spans="1:9">
      <c r="A60" s="147"/>
      <c r="B60" s="251"/>
      <c r="C60" s="252"/>
      <c r="D60" s="148">
        <f>'Výkony '!B49</f>
        <v>0</v>
      </c>
      <c r="E60" s="137"/>
      <c r="G60" s="250"/>
      <c r="H60" s="250"/>
      <c r="I60" s="250"/>
    </row>
    <row r="61" spans="1:9">
      <c r="A61" s="147"/>
      <c r="B61" s="251"/>
      <c r="C61" s="252"/>
      <c r="D61" s="148">
        <f>'Výkony '!B50</f>
        <v>0</v>
      </c>
      <c r="E61" s="137"/>
      <c r="G61" s="250"/>
      <c r="H61" s="250"/>
      <c r="I61" s="250"/>
    </row>
    <row r="62" spans="1:9" ht="15.75" thickBot="1">
      <c r="A62" s="149"/>
      <c r="B62" s="253"/>
      <c r="C62" s="254"/>
      <c r="D62" s="150">
        <f>'Výkony '!B51</f>
        <v>0</v>
      </c>
      <c r="E62" s="151"/>
      <c r="G62" s="250"/>
      <c r="H62" s="250"/>
      <c r="I62" s="250"/>
    </row>
    <row r="63" spans="1:9"/>
    <row r="64" spans="1:9" ht="15.75" thickBot="1"/>
    <row r="65" spans="1:4">
      <c r="A65" s="152" t="s">
        <v>43</v>
      </c>
      <c r="B65" s="267" t="s">
        <v>139</v>
      </c>
      <c r="C65" s="268"/>
      <c r="D65" s="269"/>
    </row>
    <row r="66" spans="1:4">
      <c r="A66" s="153"/>
      <c r="B66" s="270" t="s">
        <v>44</v>
      </c>
      <c r="C66" s="272" t="s">
        <v>45</v>
      </c>
      <c r="D66" s="265" t="s">
        <v>46</v>
      </c>
    </row>
    <row r="67" spans="1:4" ht="30.75" customHeight="1" thickBot="1">
      <c r="A67" s="154" t="s">
        <v>47</v>
      </c>
      <c r="B67" s="271"/>
      <c r="C67" s="273"/>
      <c r="D67" s="266"/>
    </row>
    <row r="68" spans="1:4">
      <c r="A68" s="145">
        <v>1</v>
      </c>
      <c r="B68" s="132"/>
      <c r="C68" s="133"/>
      <c r="D68" s="155" t="str">
        <f>IF((B68*C68)&gt;0,B68*C68,"")</f>
        <v/>
      </c>
    </row>
    <row r="69" spans="1:4">
      <c r="A69" s="147">
        <v>2</v>
      </c>
      <c r="B69" s="132"/>
      <c r="C69" s="133"/>
      <c r="D69" s="155" t="str">
        <f t="shared" ref="D69:D72" si="0">IF((B69*C69)&gt;0,B69*C69,"")</f>
        <v/>
      </c>
    </row>
    <row r="70" spans="1:4">
      <c r="A70" s="147">
        <v>3</v>
      </c>
      <c r="B70" s="132"/>
      <c r="C70" s="133"/>
      <c r="D70" s="155" t="str">
        <f t="shared" si="0"/>
        <v/>
      </c>
    </row>
    <row r="71" spans="1:4">
      <c r="A71" s="147">
        <v>4</v>
      </c>
      <c r="B71" s="132"/>
      <c r="C71" s="133"/>
      <c r="D71" s="155" t="str">
        <f t="shared" si="0"/>
        <v/>
      </c>
    </row>
    <row r="72" spans="1:4" ht="15.75" thickBot="1">
      <c r="A72" s="149">
        <v>5</v>
      </c>
      <c r="B72" s="156"/>
      <c r="C72" s="157"/>
      <c r="D72" s="158" t="str">
        <f t="shared" si="0"/>
        <v/>
      </c>
    </row>
    <row r="73" spans="1:4"/>
    <row r="74" spans="1:4"/>
  </sheetData>
  <sheetProtection algorithmName="SHA-512" hashValue="nC9+wr2pW1aehrXUa2FD/MkoPuao1nwlt8MDJcvuvvh3GfJJpnSLQCl0AXSRKQ19TNo2IRCcSsrhLv8BOceMsA==" saltValue="ro+eWXpni8itlsIWQVAnJw==" spinCount="100000" sheet="1" selectLockedCells="1"/>
  <mergeCells count="42">
    <mergeCell ref="A14:E14"/>
    <mergeCell ref="B47:C47"/>
    <mergeCell ref="D47:E47"/>
    <mergeCell ref="B44:C44"/>
    <mergeCell ref="D44:E44"/>
    <mergeCell ref="B45:C45"/>
    <mergeCell ref="D45:E45"/>
    <mergeCell ref="B46:C46"/>
    <mergeCell ref="D46:E46"/>
    <mergeCell ref="B41:C41"/>
    <mergeCell ref="D41:E41"/>
    <mergeCell ref="B42:C42"/>
    <mergeCell ref="D42:E42"/>
    <mergeCell ref="B43:C43"/>
    <mergeCell ref="D43:E43"/>
    <mergeCell ref="B40:C40"/>
    <mergeCell ref="B16:M16"/>
    <mergeCell ref="D66:D67"/>
    <mergeCell ref="B65:D65"/>
    <mergeCell ref="B66:B67"/>
    <mergeCell ref="C66:C67"/>
    <mergeCell ref="B49:E49"/>
    <mergeCell ref="B38:E38"/>
    <mergeCell ref="B50:E50"/>
    <mergeCell ref="D40:E40"/>
    <mergeCell ref="B17:M17"/>
    <mergeCell ref="B18:E18"/>
    <mergeCell ref="F18:I18"/>
    <mergeCell ref="J18:M18"/>
    <mergeCell ref="B39:C39"/>
    <mergeCell ref="B19:E19"/>
    <mergeCell ref="B60:C60"/>
    <mergeCell ref="F19:I19"/>
    <mergeCell ref="J19:M19"/>
    <mergeCell ref="D39:E39"/>
    <mergeCell ref="B58:C58"/>
    <mergeCell ref="B59:C59"/>
    <mergeCell ref="N21:R35"/>
    <mergeCell ref="F38:J47"/>
    <mergeCell ref="G50:I62"/>
    <mergeCell ref="B61:C61"/>
    <mergeCell ref="B62:C62"/>
  </mergeCells>
  <conditionalFormatting sqref="A14:E14">
    <cfRule type="cellIs" dxfId="1" priority="4" operator="equal">
      <formula>"PROVOZNĚ VHODNÉ"</formula>
    </cfRule>
  </conditionalFormatting>
  <dataValidations count="4">
    <dataValidation type="decimal" allowBlank="1" showInputMessage="1" showErrorMessage="1" error="Měrný výkon v rozmezí 50 - 90 W/m2" sqref="C68:C72" xr:uid="{00000000-0002-0000-0300-000000000000}">
      <formula1>40</formula1>
      <formula2>90</formula2>
    </dataValidation>
    <dataValidation type="whole" allowBlank="1" showInputMessage="1" showErrorMessage="1" sqref="B21:M36 B52:E56" xr:uid="{9A0057D9-3A31-4655-8BF7-649365D2C420}">
      <formula1>0</formula1>
      <formula2>1000</formula2>
    </dataValidation>
    <dataValidation type="whole" allowBlank="1" showInputMessage="1" showErrorMessage="1" sqref="D40:E47 E58:E62" xr:uid="{4B680057-E01C-4D89-AEBD-F0425249017C}">
      <formula1>0</formula1>
      <formula2>10000</formula2>
    </dataValidation>
    <dataValidation type="decimal" allowBlank="1" showInputMessage="1" showErrorMessage="1" sqref="B58:C62 B68:B72" xr:uid="{367EF503-6B61-461D-A4C0-D17C462D72B2}">
      <formula1>0</formula1>
      <formula2>100000</formula2>
    </dataValidation>
  </dataValidations>
  <pageMargins left="0.25" right="0.25" top="0.75" bottom="0.75" header="0.3" footer="0.3"/>
  <pageSetup paperSize="9" scale="64" orientation="portrait" r:id="rId1"/>
  <rowBreaks count="1" manualBreakCount="1">
    <brk id="37" max="16383" man="1"/>
  </rowBreaks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" id="{27592DB4-EFE9-4171-8567-8ABA705CD4A4}">
            <xm:f>'Výkony '!B10=0</xm:f>
            <x14:dxf>
              <font>
                <color auto="1"/>
              </font>
              <fill>
                <patternFill>
                  <bgColor theme="0" tint="-0.499984740745262"/>
                </patternFill>
              </fill>
            </x14:dxf>
          </x14:cfRule>
          <xm:sqref>B21:M36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344E15F7-4F6C-4458-9230-451A13F0E63C}">
          <x14:formula1>
            <xm:f>Radiatory!$A$24:$A$30</xm:f>
          </x14:formula1>
          <xm:sqref>C18:E18 B18 F18:I18 J18:M18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483E08-CB39-4DBD-9EF3-8421C255B25A}">
  <dimension ref="A1:Y53"/>
  <sheetViews>
    <sheetView workbookViewId="0">
      <selection activeCell="B38" sqref="B38"/>
    </sheetView>
  </sheetViews>
  <sheetFormatPr defaultRowHeight="12.75"/>
  <cols>
    <col min="1" max="1" width="11.85546875" bestFit="1" customWidth="1"/>
  </cols>
  <sheetData>
    <row r="1" spans="1:25" ht="13.5" thickBot="1"/>
    <row r="2" spans="1:25" ht="15">
      <c r="A2" s="53" t="s">
        <v>67</v>
      </c>
      <c r="B2" s="306">
        <v>10</v>
      </c>
      <c r="C2" s="306"/>
      <c r="D2" s="306"/>
      <c r="E2" s="307"/>
      <c r="F2" s="304">
        <v>11</v>
      </c>
      <c r="G2" s="304"/>
      <c r="H2" s="304"/>
      <c r="I2" s="304"/>
      <c r="J2" s="308">
        <v>20</v>
      </c>
      <c r="K2" s="304"/>
      <c r="L2" s="304"/>
      <c r="M2" s="305"/>
      <c r="N2" s="304">
        <v>21</v>
      </c>
      <c r="O2" s="304"/>
      <c r="P2" s="304"/>
      <c r="Q2" s="305"/>
      <c r="R2" s="310">
        <v>22</v>
      </c>
      <c r="S2" s="310"/>
      <c r="T2" s="310"/>
      <c r="U2" s="311"/>
      <c r="V2" s="310">
        <v>33</v>
      </c>
      <c r="W2" s="310"/>
      <c r="X2" s="310"/>
      <c r="Y2" s="311"/>
    </row>
    <row r="3" spans="1:25" ht="15" customHeight="1">
      <c r="A3" s="69" t="s">
        <v>65</v>
      </c>
      <c r="B3" s="299"/>
      <c r="C3" s="299"/>
      <c r="D3" s="299"/>
      <c r="E3" s="300"/>
      <c r="F3" s="301"/>
      <c r="G3" s="301"/>
      <c r="H3" s="301"/>
      <c r="I3" s="301"/>
      <c r="J3" s="302"/>
      <c r="K3" s="301"/>
      <c r="L3" s="301"/>
      <c r="M3" s="303"/>
      <c r="N3" s="301"/>
      <c r="O3" s="301"/>
      <c r="P3" s="301"/>
      <c r="Q3" s="303"/>
      <c r="R3" s="299"/>
      <c r="S3" s="299"/>
      <c r="T3" s="299"/>
      <c r="U3" s="300"/>
      <c r="V3" s="299"/>
      <c r="W3" s="299"/>
      <c r="X3" s="299"/>
      <c r="Y3" s="300"/>
    </row>
    <row r="4" spans="1:25" ht="15">
      <c r="A4" s="69" t="s">
        <v>66</v>
      </c>
      <c r="B4" s="55">
        <v>300</v>
      </c>
      <c r="C4" s="55">
        <v>500</v>
      </c>
      <c r="D4" s="55">
        <v>600</v>
      </c>
      <c r="E4" s="56">
        <v>900</v>
      </c>
      <c r="F4" s="55">
        <v>300</v>
      </c>
      <c r="G4" s="55">
        <v>500</v>
      </c>
      <c r="H4" s="55">
        <v>600</v>
      </c>
      <c r="I4" s="75">
        <v>900</v>
      </c>
      <c r="J4" s="54">
        <v>300</v>
      </c>
      <c r="K4" s="55">
        <v>500</v>
      </c>
      <c r="L4" s="55">
        <v>600</v>
      </c>
      <c r="M4" s="56">
        <v>900</v>
      </c>
      <c r="N4" s="72">
        <v>300</v>
      </c>
      <c r="O4" s="55">
        <v>500</v>
      </c>
      <c r="P4" s="55">
        <v>600</v>
      </c>
      <c r="Q4" s="56">
        <v>900</v>
      </c>
      <c r="R4" s="55">
        <v>300</v>
      </c>
      <c r="S4" s="55">
        <v>500</v>
      </c>
      <c r="T4" s="55">
        <v>600</v>
      </c>
      <c r="U4" s="56">
        <v>900</v>
      </c>
      <c r="V4" s="55">
        <v>300</v>
      </c>
      <c r="W4" s="55">
        <v>500</v>
      </c>
      <c r="X4" s="55">
        <v>600</v>
      </c>
      <c r="Y4" s="56">
        <v>900</v>
      </c>
    </row>
    <row r="5" spans="1:25">
      <c r="A5" s="70">
        <v>400</v>
      </c>
      <c r="B5" s="58"/>
      <c r="C5" s="58">
        <v>106</v>
      </c>
      <c r="D5" s="58">
        <v>125</v>
      </c>
      <c r="E5" s="59">
        <v>179</v>
      </c>
      <c r="F5" s="58">
        <v>112</v>
      </c>
      <c r="G5" s="58">
        <v>175</v>
      </c>
      <c r="H5" s="58">
        <v>205</v>
      </c>
      <c r="I5" s="76">
        <v>284</v>
      </c>
      <c r="J5" s="57"/>
      <c r="K5" s="58">
        <v>172</v>
      </c>
      <c r="L5" s="58">
        <v>201</v>
      </c>
      <c r="M5" s="59"/>
      <c r="N5" s="73">
        <v>152</v>
      </c>
      <c r="O5" s="58">
        <v>227</v>
      </c>
      <c r="P5" s="58">
        <v>261</v>
      </c>
      <c r="Q5" s="59">
        <v>351</v>
      </c>
      <c r="R5" s="58">
        <v>196</v>
      </c>
      <c r="S5" s="58">
        <v>294</v>
      </c>
      <c r="T5" s="58">
        <v>340</v>
      </c>
      <c r="U5" s="59">
        <v>462</v>
      </c>
      <c r="V5" s="58">
        <v>284</v>
      </c>
      <c r="W5" s="58">
        <v>422</v>
      </c>
      <c r="X5" s="58">
        <v>484</v>
      </c>
      <c r="Y5" s="59">
        <v>664</v>
      </c>
    </row>
    <row r="6" spans="1:25">
      <c r="A6" s="70">
        <v>500</v>
      </c>
      <c r="B6" s="58">
        <v>84</v>
      </c>
      <c r="C6" s="58">
        <v>132</v>
      </c>
      <c r="D6" s="58">
        <v>156</v>
      </c>
      <c r="E6" s="59">
        <v>225</v>
      </c>
      <c r="F6" s="58">
        <v>140</v>
      </c>
      <c r="G6" s="58">
        <v>219</v>
      </c>
      <c r="H6" s="58">
        <v>256</v>
      </c>
      <c r="I6" s="76">
        <v>355</v>
      </c>
      <c r="J6" s="57"/>
      <c r="K6" s="58">
        <v>216</v>
      </c>
      <c r="L6" s="58">
        <v>252</v>
      </c>
      <c r="M6" s="59"/>
      <c r="N6" s="73">
        <v>190</v>
      </c>
      <c r="O6" s="58">
        <v>284</v>
      </c>
      <c r="P6" s="58">
        <v>326</v>
      </c>
      <c r="Q6" s="59">
        <v>438</v>
      </c>
      <c r="R6" s="58">
        <v>245</v>
      </c>
      <c r="S6" s="58">
        <v>367</v>
      </c>
      <c r="T6" s="58">
        <v>425</v>
      </c>
      <c r="U6" s="59">
        <v>578</v>
      </c>
      <c r="V6" s="58">
        <v>356</v>
      </c>
      <c r="W6" s="58">
        <v>528</v>
      </c>
      <c r="X6" s="58">
        <v>606</v>
      </c>
      <c r="Y6" s="59">
        <v>830</v>
      </c>
    </row>
    <row r="7" spans="1:25">
      <c r="A7" s="70">
        <v>600</v>
      </c>
      <c r="B7" s="58">
        <v>100</v>
      </c>
      <c r="C7" s="58">
        <v>158</v>
      </c>
      <c r="D7" s="58">
        <v>187</v>
      </c>
      <c r="E7" s="59">
        <v>269</v>
      </c>
      <c r="F7" s="58">
        <v>168</v>
      </c>
      <c r="G7" s="58">
        <v>263</v>
      </c>
      <c r="H7" s="58">
        <v>308</v>
      </c>
      <c r="I7" s="76">
        <v>426</v>
      </c>
      <c r="J7" s="57"/>
      <c r="K7" s="58">
        <v>259</v>
      </c>
      <c r="L7" s="58">
        <v>302</v>
      </c>
      <c r="M7" s="59"/>
      <c r="N7" s="73">
        <v>228</v>
      </c>
      <c r="O7" s="58">
        <v>340</v>
      </c>
      <c r="P7" s="58">
        <v>391</v>
      </c>
      <c r="Q7" s="59">
        <v>526</v>
      </c>
      <c r="R7" s="58">
        <v>294</v>
      </c>
      <c r="S7" s="58">
        <v>441</v>
      </c>
      <c r="T7" s="58">
        <v>509</v>
      </c>
      <c r="U7" s="59">
        <v>694</v>
      </c>
      <c r="V7" s="58">
        <v>426</v>
      </c>
      <c r="W7" s="58">
        <v>633</v>
      </c>
      <c r="X7" s="58">
        <v>727</v>
      </c>
      <c r="Y7" s="59">
        <v>996</v>
      </c>
    </row>
    <row r="8" spans="1:25">
      <c r="A8" s="70">
        <v>700</v>
      </c>
      <c r="B8" s="58"/>
      <c r="C8" s="58">
        <v>185</v>
      </c>
      <c r="D8" s="58">
        <v>218</v>
      </c>
      <c r="E8" s="59">
        <v>314</v>
      </c>
      <c r="F8" s="58">
        <v>196</v>
      </c>
      <c r="G8" s="58">
        <v>307</v>
      </c>
      <c r="H8" s="58">
        <v>359</v>
      </c>
      <c r="I8" s="76">
        <v>497</v>
      </c>
      <c r="J8" s="57"/>
      <c r="K8" s="58">
        <v>302</v>
      </c>
      <c r="L8" s="58">
        <v>352</v>
      </c>
      <c r="M8" s="59"/>
      <c r="N8" s="73">
        <v>266</v>
      </c>
      <c r="O8" s="58">
        <v>397</v>
      </c>
      <c r="P8" s="58">
        <v>457</v>
      </c>
      <c r="Q8" s="59">
        <v>614</v>
      </c>
      <c r="R8" s="58">
        <v>343</v>
      </c>
      <c r="S8" s="58">
        <v>514</v>
      </c>
      <c r="T8" s="58">
        <v>594</v>
      </c>
      <c r="U8" s="59">
        <v>809</v>
      </c>
      <c r="V8" s="58">
        <v>497</v>
      </c>
      <c r="W8" s="58">
        <v>738</v>
      </c>
      <c r="X8" s="58">
        <v>848</v>
      </c>
      <c r="Y8" s="59">
        <v>1162</v>
      </c>
    </row>
    <row r="9" spans="1:25">
      <c r="A9" s="70">
        <v>800</v>
      </c>
      <c r="B9" s="58"/>
      <c r="C9" s="58">
        <v>211</v>
      </c>
      <c r="D9" s="58">
        <v>249</v>
      </c>
      <c r="E9" s="59">
        <v>359</v>
      </c>
      <c r="F9" s="58">
        <v>224</v>
      </c>
      <c r="G9" s="58">
        <v>351</v>
      </c>
      <c r="H9" s="58">
        <v>411</v>
      </c>
      <c r="I9" s="76">
        <v>568</v>
      </c>
      <c r="J9" s="57"/>
      <c r="K9" s="58">
        <v>345</v>
      </c>
      <c r="L9" s="58">
        <v>402</v>
      </c>
      <c r="M9" s="59"/>
      <c r="N9" s="73">
        <v>304</v>
      </c>
      <c r="O9" s="58">
        <v>454</v>
      </c>
      <c r="P9" s="58">
        <v>522</v>
      </c>
      <c r="Q9" s="59">
        <v>701</v>
      </c>
      <c r="R9" s="58">
        <v>392</v>
      </c>
      <c r="S9" s="58">
        <v>588</v>
      </c>
      <c r="T9" s="58">
        <v>679</v>
      </c>
      <c r="U9" s="59">
        <v>925</v>
      </c>
      <c r="V9" s="58">
        <v>568</v>
      </c>
      <c r="W9" s="58">
        <v>844</v>
      </c>
      <c r="X9" s="58">
        <v>969</v>
      </c>
      <c r="Y9" s="59">
        <v>1327</v>
      </c>
    </row>
    <row r="10" spans="1:25">
      <c r="A10" s="70">
        <v>900</v>
      </c>
      <c r="B10" s="58"/>
      <c r="C10" s="58">
        <v>238</v>
      </c>
      <c r="D10" s="58">
        <v>281</v>
      </c>
      <c r="E10" s="59">
        <v>404</v>
      </c>
      <c r="F10" s="58">
        <v>252</v>
      </c>
      <c r="G10" s="58">
        <v>395</v>
      </c>
      <c r="H10" s="58">
        <v>462</v>
      </c>
      <c r="I10" s="76">
        <v>639</v>
      </c>
      <c r="J10" s="57"/>
      <c r="K10" s="58">
        <v>388</v>
      </c>
      <c r="L10" s="58">
        <v>453</v>
      </c>
      <c r="M10" s="59"/>
      <c r="N10" s="73">
        <v>342</v>
      </c>
      <c r="O10" s="58">
        <v>510</v>
      </c>
      <c r="P10" s="58">
        <v>587</v>
      </c>
      <c r="Q10" s="59">
        <v>789</v>
      </c>
      <c r="R10" s="58">
        <v>441</v>
      </c>
      <c r="S10" s="58">
        <v>661</v>
      </c>
      <c r="T10" s="58">
        <v>764</v>
      </c>
      <c r="U10" s="59">
        <v>1041</v>
      </c>
      <c r="V10" s="58">
        <v>640</v>
      </c>
      <c r="W10" s="58">
        <v>949</v>
      </c>
      <c r="X10" s="58">
        <v>1090</v>
      </c>
      <c r="Y10" s="59">
        <v>1493</v>
      </c>
    </row>
    <row r="11" spans="1:25">
      <c r="A11" s="70">
        <v>1000</v>
      </c>
      <c r="B11" s="58"/>
      <c r="C11" s="58">
        <v>264</v>
      </c>
      <c r="D11" s="58">
        <v>312</v>
      </c>
      <c r="E11" s="59">
        <v>449</v>
      </c>
      <c r="F11" s="58">
        <v>280</v>
      </c>
      <c r="G11" s="58">
        <v>439</v>
      </c>
      <c r="H11" s="58">
        <v>513</v>
      </c>
      <c r="I11" s="76">
        <v>710</v>
      </c>
      <c r="J11" s="57"/>
      <c r="K11" s="58">
        <v>431</v>
      </c>
      <c r="L11" s="58">
        <v>503</v>
      </c>
      <c r="M11" s="59"/>
      <c r="N11" s="73">
        <v>380</v>
      </c>
      <c r="O11" s="58">
        <v>567</v>
      </c>
      <c r="P11" s="58">
        <v>652</v>
      </c>
      <c r="Q11" s="59">
        <v>877</v>
      </c>
      <c r="R11" s="58">
        <v>490</v>
      </c>
      <c r="S11" s="58">
        <v>735</v>
      </c>
      <c r="T11" s="58">
        <v>849</v>
      </c>
      <c r="U11" s="59">
        <v>1156</v>
      </c>
      <c r="V11" s="58">
        <v>711</v>
      </c>
      <c r="W11" s="58">
        <v>1055</v>
      </c>
      <c r="X11" s="58">
        <v>1211</v>
      </c>
      <c r="Y11" s="59">
        <v>1659</v>
      </c>
    </row>
    <row r="12" spans="1:25">
      <c r="A12" s="70">
        <v>1100</v>
      </c>
      <c r="B12" s="58"/>
      <c r="C12" s="58">
        <v>290</v>
      </c>
      <c r="D12" s="58">
        <v>343</v>
      </c>
      <c r="E12" s="59">
        <v>494</v>
      </c>
      <c r="F12" s="58">
        <v>308</v>
      </c>
      <c r="G12" s="58">
        <v>483</v>
      </c>
      <c r="H12" s="58">
        <v>564</v>
      </c>
      <c r="I12" s="76">
        <v>781</v>
      </c>
      <c r="J12" s="57"/>
      <c r="K12" s="58">
        <v>474</v>
      </c>
      <c r="L12" s="58">
        <v>553</v>
      </c>
      <c r="M12" s="59"/>
      <c r="N12" s="73">
        <v>418</v>
      </c>
      <c r="O12" s="58">
        <v>624</v>
      </c>
      <c r="P12" s="58">
        <v>718</v>
      </c>
      <c r="Q12" s="59">
        <v>964</v>
      </c>
      <c r="R12" s="58">
        <v>539</v>
      </c>
      <c r="S12" s="58">
        <v>808</v>
      </c>
      <c r="T12" s="58">
        <v>934</v>
      </c>
      <c r="U12" s="59">
        <v>1272</v>
      </c>
      <c r="V12" s="58">
        <v>782</v>
      </c>
      <c r="W12" s="58">
        <v>1160</v>
      </c>
      <c r="X12" s="58">
        <v>1333</v>
      </c>
      <c r="Y12" s="59">
        <v>1825</v>
      </c>
    </row>
    <row r="13" spans="1:25">
      <c r="A13" s="70">
        <v>1200</v>
      </c>
      <c r="B13" s="58"/>
      <c r="C13" s="58">
        <v>316</v>
      </c>
      <c r="D13" s="58">
        <v>374</v>
      </c>
      <c r="E13" s="59">
        <v>538</v>
      </c>
      <c r="F13" s="58">
        <v>337</v>
      </c>
      <c r="G13" s="58">
        <v>527</v>
      </c>
      <c r="H13" s="58">
        <v>615</v>
      </c>
      <c r="I13" s="76">
        <v>852</v>
      </c>
      <c r="J13" s="57"/>
      <c r="K13" s="58">
        <v>518</v>
      </c>
      <c r="L13" s="58">
        <v>604</v>
      </c>
      <c r="M13" s="59"/>
      <c r="N13" s="73">
        <v>456</v>
      </c>
      <c r="O13" s="58">
        <v>680</v>
      </c>
      <c r="P13" s="58">
        <v>783</v>
      </c>
      <c r="Q13" s="59">
        <v>1052</v>
      </c>
      <c r="R13" s="58">
        <v>588</v>
      </c>
      <c r="S13" s="58">
        <v>882</v>
      </c>
      <c r="T13" s="58">
        <v>1019</v>
      </c>
      <c r="U13" s="59">
        <v>1388</v>
      </c>
      <c r="V13" s="58">
        <v>853</v>
      </c>
      <c r="W13" s="58">
        <v>1266</v>
      </c>
      <c r="X13" s="58">
        <v>1454</v>
      </c>
      <c r="Y13" s="59">
        <v>1991</v>
      </c>
    </row>
    <row r="14" spans="1:25">
      <c r="A14" s="70">
        <v>1400</v>
      </c>
      <c r="B14" s="58"/>
      <c r="C14" s="58">
        <v>369</v>
      </c>
      <c r="D14" s="58">
        <v>437</v>
      </c>
      <c r="E14" s="59">
        <v>628</v>
      </c>
      <c r="F14" s="58">
        <v>393</v>
      </c>
      <c r="G14" s="58">
        <v>614</v>
      </c>
      <c r="H14" s="58">
        <v>718</v>
      </c>
      <c r="I14" s="76">
        <v>994</v>
      </c>
      <c r="J14" s="57"/>
      <c r="K14" s="58">
        <v>604</v>
      </c>
      <c r="L14" s="58">
        <v>704</v>
      </c>
      <c r="M14" s="59"/>
      <c r="N14" s="73">
        <v>532</v>
      </c>
      <c r="O14" s="58">
        <v>794</v>
      </c>
      <c r="P14" s="58">
        <v>913</v>
      </c>
      <c r="Q14" s="59">
        <v>1227</v>
      </c>
      <c r="R14" s="58">
        <v>685</v>
      </c>
      <c r="S14" s="58">
        <v>1029</v>
      </c>
      <c r="T14" s="58">
        <v>1189</v>
      </c>
      <c r="U14" s="59">
        <v>1619</v>
      </c>
      <c r="V14" s="58">
        <v>995</v>
      </c>
      <c r="W14" s="58">
        <v>1477</v>
      </c>
      <c r="X14" s="58">
        <v>1696</v>
      </c>
      <c r="Y14" s="59">
        <v>2323</v>
      </c>
    </row>
    <row r="15" spans="1:25">
      <c r="A15" s="70">
        <v>1600</v>
      </c>
      <c r="B15" s="58"/>
      <c r="C15" s="58">
        <v>422</v>
      </c>
      <c r="D15" s="58">
        <v>499</v>
      </c>
      <c r="E15" s="59">
        <v>718</v>
      </c>
      <c r="F15" s="58">
        <v>448</v>
      </c>
      <c r="G15" s="58">
        <v>702</v>
      </c>
      <c r="H15" s="58">
        <v>821</v>
      </c>
      <c r="I15" s="76">
        <v>1136</v>
      </c>
      <c r="J15" s="57"/>
      <c r="K15" s="58">
        <v>690</v>
      </c>
      <c r="L15" s="58">
        <v>805</v>
      </c>
      <c r="M15" s="59"/>
      <c r="N15" s="73">
        <v>607</v>
      </c>
      <c r="O15" s="58">
        <v>907</v>
      </c>
      <c r="P15" s="58">
        <v>1044</v>
      </c>
      <c r="Q15" s="59">
        <v>1402</v>
      </c>
      <c r="R15" s="58">
        <v>784</v>
      </c>
      <c r="S15" s="58">
        <v>1176</v>
      </c>
      <c r="T15" s="58">
        <v>1358</v>
      </c>
      <c r="U15" s="59">
        <v>1850</v>
      </c>
      <c r="V15" s="58">
        <v>1137</v>
      </c>
      <c r="W15" s="58">
        <v>1688</v>
      </c>
      <c r="X15" s="58">
        <v>1938</v>
      </c>
      <c r="Y15" s="59">
        <v>2655</v>
      </c>
    </row>
    <row r="16" spans="1:25">
      <c r="A16" s="70">
        <v>1800</v>
      </c>
      <c r="B16" s="58"/>
      <c r="C16" s="58">
        <v>474</v>
      </c>
      <c r="D16" s="58">
        <v>561</v>
      </c>
      <c r="E16" s="59"/>
      <c r="F16" s="58">
        <v>505</v>
      </c>
      <c r="G16" s="58">
        <v>790</v>
      </c>
      <c r="H16" s="58">
        <v>924</v>
      </c>
      <c r="I16" s="76"/>
      <c r="J16" s="57"/>
      <c r="K16" s="58">
        <v>776</v>
      </c>
      <c r="L16" s="58">
        <v>905</v>
      </c>
      <c r="M16" s="59"/>
      <c r="N16" s="73">
        <v>683</v>
      </c>
      <c r="O16" s="58">
        <v>1021</v>
      </c>
      <c r="P16" s="58">
        <v>1174</v>
      </c>
      <c r="Q16" s="59">
        <v>1578</v>
      </c>
      <c r="R16" s="58">
        <v>882</v>
      </c>
      <c r="S16" s="58">
        <v>1323</v>
      </c>
      <c r="T16" s="58">
        <v>1528</v>
      </c>
      <c r="U16" s="59">
        <v>2081</v>
      </c>
      <c r="V16" s="58">
        <v>1279</v>
      </c>
      <c r="W16" s="58">
        <v>1899</v>
      </c>
      <c r="X16" s="58">
        <v>2181</v>
      </c>
      <c r="Y16" s="59">
        <v>2986</v>
      </c>
    </row>
    <row r="17" spans="1:25">
      <c r="A17" s="70">
        <v>2000</v>
      </c>
      <c r="B17" s="58"/>
      <c r="C17" s="58">
        <v>527</v>
      </c>
      <c r="D17" s="58">
        <v>624</v>
      </c>
      <c r="E17" s="59"/>
      <c r="F17" s="58">
        <v>561</v>
      </c>
      <c r="G17" s="58">
        <v>878</v>
      </c>
      <c r="H17" s="58">
        <v>1026</v>
      </c>
      <c r="I17" s="76"/>
      <c r="J17" s="57"/>
      <c r="K17" s="58">
        <v>863</v>
      </c>
      <c r="L17" s="58">
        <v>1006</v>
      </c>
      <c r="M17" s="59"/>
      <c r="N17" s="73">
        <v>759</v>
      </c>
      <c r="O17" s="58">
        <v>1134</v>
      </c>
      <c r="P17" s="58">
        <v>1305</v>
      </c>
      <c r="Q17" s="59">
        <v>1753</v>
      </c>
      <c r="R17" s="58">
        <v>980</v>
      </c>
      <c r="S17" s="58">
        <v>1470</v>
      </c>
      <c r="T17" s="58">
        <v>1698</v>
      </c>
      <c r="U17" s="59">
        <v>2312</v>
      </c>
      <c r="V17" s="58">
        <v>1421</v>
      </c>
      <c r="W17" s="58">
        <v>2110</v>
      </c>
      <c r="X17" s="58">
        <v>2423</v>
      </c>
      <c r="Y17" s="59">
        <v>3318</v>
      </c>
    </row>
    <row r="18" spans="1:25">
      <c r="A18" s="70">
        <v>2300</v>
      </c>
      <c r="B18" s="60"/>
      <c r="C18" s="60"/>
      <c r="D18" s="60"/>
      <c r="E18" s="61"/>
      <c r="F18" s="58"/>
      <c r="G18" s="58">
        <v>1009</v>
      </c>
      <c r="H18" s="58">
        <v>1180</v>
      </c>
      <c r="I18" s="76"/>
      <c r="J18" s="57"/>
      <c r="K18" s="58">
        <v>992</v>
      </c>
      <c r="L18" s="58">
        <v>1157</v>
      </c>
      <c r="M18" s="59"/>
      <c r="N18" s="73"/>
      <c r="O18" s="58">
        <v>1304</v>
      </c>
      <c r="P18" s="58">
        <v>1500</v>
      </c>
      <c r="Q18" s="59"/>
      <c r="R18" s="58">
        <v>1127</v>
      </c>
      <c r="S18" s="58">
        <v>1690</v>
      </c>
      <c r="T18" s="58">
        <v>1952</v>
      </c>
      <c r="U18" s="59"/>
      <c r="V18" s="58">
        <v>1635</v>
      </c>
      <c r="W18" s="58">
        <v>2426</v>
      </c>
      <c r="X18" s="58">
        <v>2786</v>
      </c>
      <c r="Y18" s="59"/>
    </row>
    <row r="19" spans="1:25">
      <c r="A19" s="70">
        <v>2600</v>
      </c>
      <c r="B19" s="60"/>
      <c r="C19" s="60"/>
      <c r="D19" s="60"/>
      <c r="E19" s="61"/>
      <c r="F19" s="58"/>
      <c r="G19" s="58">
        <v>1141</v>
      </c>
      <c r="H19" s="58">
        <v>1334</v>
      </c>
      <c r="I19" s="76"/>
      <c r="J19" s="57"/>
      <c r="K19" s="58">
        <v>1121</v>
      </c>
      <c r="L19" s="58">
        <v>1308</v>
      </c>
      <c r="M19" s="59"/>
      <c r="N19" s="73"/>
      <c r="O19" s="58">
        <v>1474</v>
      </c>
      <c r="P19" s="58">
        <v>1696</v>
      </c>
      <c r="Q19" s="59"/>
      <c r="R19" s="58">
        <v>1274</v>
      </c>
      <c r="S19" s="58">
        <v>1910</v>
      </c>
      <c r="T19" s="58">
        <v>2207</v>
      </c>
      <c r="U19" s="59"/>
      <c r="V19" s="58">
        <v>1848</v>
      </c>
      <c r="W19" s="58">
        <v>2742</v>
      </c>
      <c r="X19" s="58">
        <v>3150</v>
      </c>
      <c r="Y19" s="59"/>
    </row>
    <row r="20" spans="1:25" ht="13.5" thickBot="1">
      <c r="A20" s="71">
        <v>3000</v>
      </c>
      <c r="B20" s="62"/>
      <c r="C20" s="62"/>
      <c r="D20" s="62"/>
      <c r="E20" s="63"/>
      <c r="F20" s="65"/>
      <c r="G20" s="65">
        <v>1317</v>
      </c>
      <c r="H20" s="65">
        <v>1539</v>
      </c>
      <c r="I20" s="77"/>
      <c r="J20" s="64"/>
      <c r="K20" s="65">
        <v>1294</v>
      </c>
      <c r="L20" s="65">
        <v>1509</v>
      </c>
      <c r="M20" s="66"/>
      <c r="N20" s="74"/>
      <c r="O20" s="65">
        <v>1701</v>
      </c>
      <c r="P20" s="65">
        <v>1957</v>
      </c>
      <c r="Q20" s="66"/>
      <c r="R20" s="65">
        <v>1469</v>
      </c>
      <c r="S20" s="65">
        <v>2204</v>
      </c>
      <c r="T20" s="65">
        <v>2546</v>
      </c>
      <c r="U20" s="66"/>
      <c r="V20" s="65">
        <v>2132</v>
      </c>
      <c r="W20" s="65">
        <v>3165</v>
      </c>
      <c r="X20" s="65">
        <v>3634</v>
      </c>
      <c r="Y20" s="66"/>
    </row>
    <row r="23" spans="1:25">
      <c r="A23" t="s">
        <v>120</v>
      </c>
      <c r="C23" t="s">
        <v>133</v>
      </c>
      <c r="D23">
        <v>1.33</v>
      </c>
    </row>
    <row r="24" spans="1:25">
      <c r="A24" t="s">
        <v>121</v>
      </c>
    </row>
    <row r="25" spans="1:25">
      <c r="A25" t="s">
        <v>59</v>
      </c>
    </row>
    <row r="26" spans="1:25">
      <c r="A26" t="s">
        <v>60</v>
      </c>
    </row>
    <row r="27" spans="1:25">
      <c r="A27" t="s">
        <v>61</v>
      </c>
    </row>
    <row r="28" spans="1:25">
      <c r="A28" t="s">
        <v>62</v>
      </c>
    </row>
    <row r="29" spans="1:25">
      <c r="A29" t="s">
        <v>63</v>
      </c>
    </row>
    <row r="30" spans="1:25">
      <c r="A30" t="s">
        <v>64</v>
      </c>
    </row>
    <row r="31" spans="1:25">
      <c r="B31" s="309" t="e" vm="6">
        <v>#VALUE!</v>
      </c>
      <c r="C31" s="309"/>
      <c r="D31" s="309"/>
      <c r="F31" s="309" t="e" vm="7">
        <v>#VALUE!</v>
      </c>
      <c r="G31" s="309"/>
      <c r="H31" s="309"/>
      <c r="J31" s="309" t="e" vm="8">
        <v>#VALUE!</v>
      </c>
      <c r="K31" s="309"/>
      <c r="L31" s="309"/>
      <c r="N31" s="309" t="e" vm="9">
        <v>#VALUE!</v>
      </c>
      <c r="O31" s="309"/>
      <c r="P31" s="309"/>
      <c r="R31" s="309" t="e" vm="10">
        <v>#VALUE!</v>
      </c>
      <c r="S31" s="309"/>
      <c r="T31" s="309"/>
      <c r="V31" s="309" t="e" vm="11">
        <v>#VALUE!</v>
      </c>
      <c r="W31" s="309"/>
      <c r="X31" s="309"/>
    </row>
    <row r="32" spans="1:25">
      <c r="B32" s="309"/>
      <c r="C32" s="309"/>
      <c r="D32" s="309"/>
      <c r="F32" s="309"/>
      <c r="G32" s="309"/>
      <c r="H32" s="309"/>
      <c r="J32" s="309"/>
      <c r="K32" s="309"/>
      <c r="L32" s="309"/>
      <c r="N32" s="309"/>
      <c r="O32" s="309"/>
      <c r="P32" s="309"/>
      <c r="R32" s="309"/>
      <c r="S32" s="309"/>
      <c r="T32" s="309"/>
      <c r="V32" s="309"/>
      <c r="W32" s="309"/>
      <c r="X32" s="309"/>
    </row>
    <row r="33" spans="1:25">
      <c r="B33" s="309"/>
      <c r="C33" s="309"/>
      <c r="D33" s="309"/>
      <c r="F33" s="309"/>
      <c r="G33" s="309"/>
      <c r="H33" s="309"/>
      <c r="J33" s="309"/>
      <c r="K33" s="309"/>
      <c r="L33" s="309"/>
      <c r="N33" s="309"/>
      <c r="O33" s="309"/>
      <c r="P33" s="309"/>
      <c r="R33" s="309"/>
      <c r="S33" s="309"/>
      <c r="T33" s="309"/>
      <c r="V33" s="309"/>
      <c r="W33" s="309"/>
      <c r="X33" s="309"/>
    </row>
    <row r="34" spans="1:25" ht="13.5" thickBot="1"/>
    <row r="35" spans="1:25" ht="15">
      <c r="A35" s="53" t="e">
        <f>BAHTTEXT(Informace!W19)+"/"+BAHTTEXT(Informace!W20)+"/"+BAHTTEXT(Informace!W8)</f>
        <v>#VALUE!</v>
      </c>
      <c r="B35" s="306">
        <v>10</v>
      </c>
      <c r="C35" s="306"/>
      <c r="D35" s="306"/>
      <c r="E35" s="307"/>
      <c r="F35" s="304">
        <v>11</v>
      </c>
      <c r="G35" s="304"/>
      <c r="H35" s="304"/>
      <c r="I35" s="304"/>
      <c r="J35" s="308">
        <v>20</v>
      </c>
      <c r="K35" s="304"/>
      <c r="L35" s="304"/>
      <c r="M35" s="305"/>
      <c r="N35" s="304">
        <v>21</v>
      </c>
      <c r="O35" s="304"/>
      <c r="P35" s="304"/>
      <c r="Q35" s="305"/>
      <c r="R35" s="310">
        <v>22</v>
      </c>
      <c r="S35" s="310"/>
      <c r="T35" s="310"/>
      <c r="U35" s="311"/>
      <c r="V35" s="310">
        <v>33</v>
      </c>
      <c r="W35" s="310"/>
      <c r="X35" s="310"/>
      <c r="Y35" s="311"/>
    </row>
    <row r="36" spans="1:25" ht="15">
      <c r="A36" s="69" t="s">
        <v>65</v>
      </c>
      <c r="B36" s="299"/>
      <c r="C36" s="299"/>
      <c r="D36" s="299"/>
      <c r="E36" s="300"/>
      <c r="F36" s="301"/>
      <c r="G36" s="301"/>
      <c r="H36" s="301"/>
      <c r="I36" s="301"/>
      <c r="J36" s="302"/>
      <c r="K36" s="301"/>
      <c r="L36" s="301"/>
      <c r="M36" s="303"/>
      <c r="N36" s="301"/>
      <c r="O36" s="301"/>
      <c r="P36" s="301"/>
      <c r="Q36" s="303"/>
      <c r="R36" s="299"/>
      <c r="S36" s="299"/>
      <c r="T36" s="299"/>
      <c r="U36" s="300"/>
      <c r="V36" s="299"/>
      <c r="W36" s="299"/>
      <c r="X36" s="299"/>
      <c r="Y36" s="300"/>
    </row>
    <row r="37" spans="1:25" ht="15">
      <c r="A37" s="69" t="s">
        <v>66</v>
      </c>
      <c r="B37" s="55">
        <v>300</v>
      </c>
      <c r="C37" s="55">
        <v>500</v>
      </c>
      <c r="D37" s="55">
        <v>600</v>
      </c>
      <c r="E37" s="56">
        <v>900</v>
      </c>
      <c r="F37" s="55">
        <v>300</v>
      </c>
      <c r="G37" s="55">
        <v>500</v>
      </c>
      <c r="H37" s="55">
        <v>600</v>
      </c>
      <c r="I37" s="75">
        <v>900</v>
      </c>
      <c r="J37" s="54">
        <v>300</v>
      </c>
      <c r="K37" s="55">
        <v>500</v>
      </c>
      <c r="L37" s="55">
        <v>600</v>
      </c>
      <c r="M37" s="56">
        <v>900</v>
      </c>
      <c r="N37" s="72">
        <v>300</v>
      </c>
      <c r="O37" s="55">
        <v>500</v>
      </c>
      <c r="P37" s="55">
        <v>600</v>
      </c>
      <c r="Q37" s="56">
        <v>900</v>
      </c>
      <c r="R37" s="55">
        <v>300</v>
      </c>
      <c r="S37" s="55">
        <v>500</v>
      </c>
      <c r="T37" s="55">
        <v>600</v>
      </c>
      <c r="U37" s="56">
        <v>900</v>
      </c>
      <c r="V37" s="55">
        <v>300</v>
      </c>
      <c r="W37" s="55">
        <v>500</v>
      </c>
      <c r="X37" s="55">
        <v>600</v>
      </c>
      <c r="Y37" s="56">
        <v>900</v>
      </c>
    </row>
    <row r="38" spans="1:25">
      <c r="A38" s="70">
        <v>400</v>
      </c>
      <c r="B38" s="81">
        <f t="shared" ref="B38:Y38" si="0">B5*POWER(OTkoef,radik)</f>
        <v>0</v>
      </c>
      <c r="C38" s="81">
        <f t="shared" si="0"/>
        <v>106</v>
      </c>
      <c r="D38" s="81">
        <f t="shared" si="0"/>
        <v>125</v>
      </c>
      <c r="E38" s="82">
        <f t="shared" si="0"/>
        <v>179</v>
      </c>
      <c r="F38" s="81">
        <f t="shared" si="0"/>
        <v>112</v>
      </c>
      <c r="G38" s="81">
        <f t="shared" si="0"/>
        <v>175</v>
      </c>
      <c r="H38" s="81">
        <f t="shared" si="0"/>
        <v>205</v>
      </c>
      <c r="I38" s="83">
        <f t="shared" si="0"/>
        <v>284</v>
      </c>
      <c r="J38" s="84">
        <f t="shared" si="0"/>
        <v>0</v>
      </c>
      <c r="K38" s="81">
        <f t="shared" si="0"/>
        <v>172</v>
      </c>
      <c r="L38" s="81">
        <f t="shared" si="0"/>
        <v>201</v>
      </c>
      <c r="M38" s="82">
        <f t="shared" si="0"/>
        <v>0</v>
      </c>
      <c r="N38" s="85">
        <f t="shared" si="0"/>
        <v>152</v>
      </c>
      <c r="O38" s="81">
        <f t="shared" si="0"/>
        <v>227</v>
      </c>
      <c r="P38" s="81">
        <f t="shared" si="0"/>
        <v>261</v>
      </c>
      <c r="Q38" s="82">
        <f t="shared" si="0"/>
        <v>351</v>
      </c>
      <c r="R38" s="81">
        <f t="shared" si="0"/>
        <v>196</v>
      </c>
      <c r="S38" s="81">
        <f t="shared" si="0"/>
        <v>294</v>
      </c>
      <c r="T38" s="81">
        <f t="shared" si="0"/>
        <v>340</v>
      </c>
      <c r="U38" s="82">
        <f t="shared" si="0"/>
        <v>462</v>
      </c>
      <c r="V38" s="81">
        <f t="shared" si="0"/>
        <v>284</v>
      </c>
      <c r="W38" s="81">
        <f t="shared" si="0"/>
        <v>422</v>
      </c>
      <c r="X38" s="81">
        <f t="shared" si="0"/>
        <v>484</v>
      </c>
      <c r="Y38" s="82">
        <f t="shared" si="0"/>
        <v>664</v>
      </c>
    </row>
    <row r="39" spans="1:25">
      <c r="A39" s="70">
        <v>500</v>
      </c>
      <c r="B39" s="81">
        <f t="shared" ref="B39:Y39" si="1">B6*POWER(OTkoef,radik)</f>
        <v>84</v>
      </c>
      <c r="C39" s="81">
        <f t="shared" si="1"/>
        <v>132</v>
      </c>
      <c r="D39" s="81">
        <f t="shared" si="1"/>
        <v>156</v>
      </c>
      <c r="E39" s="82">
        <f t="shared" si="1"/>
        <v>225</v>
      </c>
      <c r="F39" s="81">
        <f t="shared" si="1"/>
        <v>140</v>
      </c>
      <c r="G39" s="81">
        <f t="shared" si="1"/>
        <v>219</v>
      </c>
      <c r="H39" s="81">
        <f t="shared" si="1"/>
        <v>256</v>
      </c>
      <c r="I39" s="83">
        <f t="shared" si="1"/>
        <v>355</v>
      </c>
      <c r="J39" s="84">
        <f t="shared" si="1"/>
        <v>0</v>
      </c>
      <c r="K39" s="81">
        <f t="shared" si="1"/>
        <v>216</v>
      </c>
      <c r="L39" s="81">
        <f t="shared" si="1"/>
        <v>252</v>
      </c>
      <c r="M39" s="82">
        <f t="shared" si="1"/>
        <v>0</v>
      </c>
      <c r="N39" s="85">
        <f t="shared" si="1"/>
        <v>190</v>
      </c>
      <c r="O39" s="81">
        <f t="shared" si="1"/>
        <v>284</v>
      </c>
      <c r="P39" s="81">
        <f t="shared" si="1"/>
        <v>326</v>
      </c>
      <c r="Q39" s="82">
        <f t="shared" si="1"/>
        <v>438</v>
      </c>
      <c r="R39" s="81">
        <f t="shared" si="1"/>
        <v>245</v>
      </c>
      <c r="S39" s="81">
        <f t="shared" si="1"/>
        <v>367</v>
      </c>
      <c r="T39" s="81">
        <f t="shared" si="1"/>
        <v>425</v>
      </c>
      <c r="U39" s="82">
        <f t="shared" si="1"/>
        <v>578</v>
      </c>
      <c r="V39" s="81">
        <f t="shared" si="1"/>
        <v>356</v>
      </c>
      <c r="W39" s="81">
        <f t="shared" si="1"/>
        <v>528</v>
      </c>
      <c r="X39" s="81">
        <f t="shared" si="1"/>
        <v>606</v>
      </c>
      <c r="Y39" s="82">
        <f t="shared" si="1"/>
        <v>830</v>
      </c>
    </row>
    <row r="40" spans="1:25">
      <c r="A40" s="70">
        <v>600</v>
      </c>
      <c r="B40" s="81">
        <f t="shared" ref="B40:Y40" si="2">B7*POWER(OTkoef,radik)</f>
        <v>100</v>
      </c>
      <c r="C40" s="81">
        <f t="shared" si="2"/>
        <v>158</v>
      </c>
      <c r="D40" s="81">
        <f t="shared" si="2"/>
        <v>187</v>
      </c>
      <c r="E40" s="82">
        <f t="shared" si="2"/>
        <v>269</v>
      </c>
      <c r="F40" s="81">
        <f t="shared" si="2"/>
        <v>168</v>
      </c>
      <c r="G40" s="81">
        <f t="shared" si="2"/>
        <v>263</v>
      </c>
      <c r="H40" s="81">
        <f t="shared" si="2"/>
        <v>308</v>
      </c>
      <c r="I40" s="83">
        <f t="shared" si="2"/>
        <v>426</v>
      </c>
      <c r="J40" s="84">
        <f t="shared" si="2"/>
        <v>0</v>
      </c>
      <c r="K40" s="81">
        <f t="shared" si="2"/>
        <v>259</v>
      </c>
      <c r="L40" s="81">
        <f t="shared" si="2"/>
        <v>302</v>
      </c>
      <c r="M40" s="82">
        <f t="shared" si="2"/>
        <v>0</v>
      </c>
      <c r="N40" s="85">
        <f t="shared" si="2"/>
        <v>228</v>
      </c>
      <c r="O40" s="81">
        <f t="shared" si="2"/>
        <v>340</v>
      </c>
      <c r="P40" s="81">
        <f t="shared" si="2"/>
        <v>391</v>
      </c>
      <c r="Q40" s="82">
        <f t="shared" si="2"/>
        <v>526</v>
      </c>
      <c r="R40" s="81">
        <f t="shared" si="2"/>
        <v>294</v>
      </c>
      <c r="S40" s="81">
        <f t="shared" si="2"/>
        <v>441</v>
      </c>
      <c r="T40" s="81">
        <f t="shared" si="2"/>
        <v>509</v>
      </c>
      <c r="U40" s="82">
        <f t="shared" si="2"/>
        <v>694</v>
      </c>
      <c r="V40" s="81">
        <f t="shared" si="2"/>
        <v>426</v>
      </c>
      <c r="W40" s="81">
        <f t="shared" si="2"/>
        <v>633</v>
      </c>
      <c r="X40" s="81">
        <f t="shared" si="2"/>
        <v>727</v>
      </c>
      <c r="Y40" s="82">
        <f t="shared" si="2"/>
        <v>996</v>
      </c>
    </row>
    <row r="41" spans="1:25">
      <c r="A41" s="70">
        <v>700</v>
      </c>
      <c r="B41" s="81">
        <f t="shared" ref="B41:Y41" si="3">B8*POWER(OTkoef,radik)</f>
        <v>0</v>
      </c>
      <c r="C41" s="81">
        <f t="shared" si="3"/>
        <v>185</v>
      </c>
      <c r="D41" s="81">
        <f t="shared" si="3"/>
        <v>218</v>
      </c>
      <c r="E41" s="82">
        <f t="shared" si="3"/>
        <v>314</v>
      </c>
      <c r="F41" s="81">
        <f t="shared" si="3"/>
        <v>196</v>
      </c>
      <c r="G41" s="81">
        <f t="shared" si="3"/>
        <v>307</v>
      </c>
      <c r="H41" s="81">
        <f t="shared" si="3"/>
        <v>359</v>
      </c>
      <c r="I41" s="83">
        <f t="shared" si="3"/>
        <v>497</v>
      </c>
      <c r="J41" s="84">
        <f t="shared" si="3"/>
        <v>0</v>
      </c>
      <c r="K41" s="81">
        <f t="shared" si="3"/>
        <v>302</v>
      </c>
      <c r="L41" s="81">
        <f t="shared" si="3"/>
        <v>352</v>
      </c>
      <c r="M41" s="82">
        <f t="shared" si="3"/>
        <v>0</v>
      </c>
      <c r="N41" s="85">
        <f t="shared" si="3"/>
        <v>266</v>
      </c>
      <c r="O41" s="81">
        <f t="shared" si="3"/>
        <v>397</v>
      </c>
      <c r="P41" s="81">
        <f t="shared" si="3"/>
        <v>457</v>
      </c>
      <c r="Q41" s="82">
        <f t="shared" si="3"/>
        <v>614</v>
      </c>
      <c r="R41" s="81">
        <f t="shared" si="3"/>
        <v>343</v>
      </c>
      <c r="S41" s="81">
        <f t="shared" si="3"/>
        <v>514</v>
      </c>
      <c r="T41" s="81">
        <f t="shared" si="3"/>
        <v>594</v>
      </c>
      <c r="U41" s="82">
        <f t="shared" si="3"/>
        <v>809</v>
      </c>
      <c r="V41" s="81">
        <f t="shared" si="3"/>
        <v>497</v>
      </c>
      <c r="W41" s="81">
        <f t="shared" si="3"/>
        <v>738</v>
      </c>
      <c r="X41" s="81">
        <f t="shared" si="3"/>
        <v>848</v>
      </c>
      <c r="Y41" s="82">
        <f t="shared" si="3"/>
        <v>1162</v>
      </c>
    </row>
    <row r="42" spans="1:25">
      <c r="A42" s="70">
        <v>800</v>
      </c>
      <c r="B42" s="81">
        <f t="shared" ref="B42:Y42" si="4">B9*POWER(OTkoef,radik)</f>
        <v>0</v>
      </c>
      <c r="C42" s="81">
        <f t="shared" si="4"/>
        <v>211</v>
      </c>
      <c r="D42" s="81">
        <f t="shared" si="4"/>
        <v>249</v>
      </c>
      <c r="E42" s="82">
        <f t="shared" si="4"/>
        <v>359</v>
      </c>
      <c r="F42" s="81">
        <f t="shared" si="4"/>
        <v>224</v>
      </c>
      <c r="G42" s="81">
        <f t="shared" si="4"/>
        <v>351</v>
      </c>
      <c r="H42" s="81">
        <f t="shared" si="4"/>
        <v>411</v>
      </c>
      <c r="I42" s="83">
        <f t="shared" si="4"/>
        <v>568</v>
      </c>
      <c r="J42" s="84">
        <f t="shared" si="4"/>
        <v>0</v>
      </c>
      <c r="K42" s="81">
        <f t="shared" si="4"/>
        <v>345</v>
      </c>
      <c r="L42" s="81">
        <f t="shared" si="4"/>
        <v>402</v>
      </c>
      <c r="M42" s="82">
        <f t="shared" si="4"/>
        <v>0</v>
      </c>
      <c r="N42" s="85">
        <f t="shared" si="4"/>
        <v>304</v>
      </c>
      <c r="O42" s="81">
        <f t="shared" si="4"/>
        <v>454</v>
      </c>
      <c r="P42" s="81">
        <f t="shared" si="4"/>
        <v>522</v>
      </c>
      <c r="Q42" s="82">
        <f t="shared" si="4"/>
        <v>701</v>
      </c>
      <c r="R42" s="81">
        <f t="shared" si="4"/>
        <v>392</v>
      </c>
      <c r="S42" s="81">
        <f t="shared" si="4"/>
        <v>588</v>
      </c>
      <c r="T42" s="81">
        <f t="shared" si="4"/>
        <v>679</v>
      </c>
      <c r="U42" s="82">
        <f t="shared" si="4"/>
        <v>925</v>
      </c>
      <c r="V42" s="81">
        <f t="shared" si="4"/>
        <v>568</v>
      </c>
      <c r="W42" s="81">
        <f t="shared" si="4"/>
        <v>844</v>
      </c>
      <c r="X42" s="81">
        <f t="shared" si="4"/>
        <v>969</v>
      </c>
      <c r="Y42" s="82">
        <f t="shared" si="4"/>
        <v>1327</v>
      </c>
    </row>
    <row r="43" spans="1:25">
      <c r="A43" s="70">
        <v>900</v>
      </c>
      <c r="B43" s="81">
        <f t="shared" ref="B43:Y43" si="5">B10*POWER(OTkoef,radik)</f>
        <v>0</v>
      </c>
      <c r="C43" s="81">
        <f t="shared" si="5"/>
        <v>238</v>
      </c>
      <c r="D43" s="81">
        <f t="shared" si="5"/>
        <v>281</v>
      </c>
      <c r="E43" s="82">
        <f t="shared" si="5"/>
        <v>404</v>
      </c>
      <c r="F43" s="81">
        <f t="shared" si="5"/>
        <v>252</v>
      </c>
      <c r="G43" s="81">
        <f t="shared" si="5"/>
        <v>395</v>
      </c>
      <c r="H43" s="81">
        <f t="shared" si="5"/>
        <v>462</v>
      </c>
      <c r="I43" s="83">
        <f t="shared" si="5"/>
        <v>639</v>
      </c>
      <c r="J43" s="84">
        <f t="shared" si="5"/>
        <v>0</v>
      </c>
      <c r="K43" s="81">
        <f t="shared" si="5"/>
        <v>388</v>
      </c>
      <c r="L43" s="81">
        <f t="shared" si="5"/>
        <v>453</v>
      </c>
      <c r="M43" s="82">
        <f t="shared" si="5"/>
        <v>0</v>
      </c>
      <c r="N43" s="85">
        <f t="shared" si="5"/>
        <v>342</v>
      </c>
      <c r="O43" s="81">
        <f t="shared" si="5"/>
        <v>510</v>
      </c>
      <c r="P43" s="81">
        <f t="shared" si="5"/>
        <v>587</v>
      </c>
      <c r="Q43" s="82">
        <f t="shared" si="5"/>
        <v>789</v>
      </c>
      <c r="R43" s="81">
        <f t="shared" si="5"/>
        <v>441</v>
      </c>
      <c r="S43" s="81">
        <f t="shared" si="5"/>
        <v>661</v>
      </c>
      <c r="T43" s="81">
        <f t="shared" si="5"/>
        <v>764</v>
      </c>
      <c r="U43" s="82">
        <f t="shared" si="5"/>
        <v>1041</v>
      </c>
      <c r="V43" s="81">
        <f t="shared" si="5"/>
        <v>640</v>
      </c>
      <c r="W43" s="81">
        <f t="shared" si="5"/>
        <v>949</v>
      </c>
      <c r="X43" s="81">
        <f t="shared" si="5"/>
        <v>1090</v>
      </c>
      <c r="Y43" s="82">
        <f t="shared" si="5"/>
        <v>1493</v>
      </c>
    </row>
    <row r="44" spans="1:25">
      <c r="A44" s="70">
        <v>1000</v>
      </c>
      <c r="B44" s="81">
        <f t="shared" ref="B44:Y44" si="6">B11*POWER(OTkoef,radik)</f>
        <v>0</v>
      </c>
      <c r="C44" s="81">
        <f t="shared" si="6"/>
        <v>264</v>
      </c>
      <c r="D44" s="81">
        <f t="shared" si="6"/>
        <v>312</v>
      </c>
      <c r="E44" s="82">
        <f t="shared" si="6"/>
        <v>449</v>
      </c>
      <c r="F44" s="81">
        <f t="shared" si="6"/>
        <v>280</v>
      </c>
      <c r="G44" s="81">
        <f t="shared" si="6"/>
        <v>439</v>
      </c>
      <c r="H44" s="81">
        <f t="shared" si="6"/>
        <v>513</v>
      </c>
      <c r="I44" s="83">
        <f t="shared" si="6"/>
        <v>710</v>
      </c>
      <c r="J44" s="84">
        <f t="shared" si="6"/>
        <v>0</v>
      </c>
      <c r="K44" s="81">
        <f t="shared" si="6"/>
        <v>431</v>
      </c>
      <c r="L44" s="81">
        <f t="shared" si="6"/>
        <v>503</v>
      </c>
      <c r="M44" s="82">
        <f t="shared" si="6"/>
        <v>0</v>
      </c>
      <c r="N44" s="85">
        <f t="shared" si="6"/>
        <v>380</v>
      </c>
      <c r="O44" s="81">
        <f t="shared" si="6"/>
        <v>567</v>
      </c>
      <c r="P44" s="81">
        <f t="shared" si="6"/>
        <v>652</v>
      </c>
      <c r="Q44" s="82">
        <f t="shared" si="6"/>
        <v>877</v>
      </c>
      <c r="R44" s="81">
        <f t="shared" si="6"/>
        <v>490</v>
      </c>
      <c r="S44" s="81">
        <f t="shared" si="6"/>
        <v>735</v>
      </c>
      <c r="T44" s="81">
        <f t="shared" si="6"/>
        <v>849</v>
      </c>
      <c r="U44" s="82">
        <f t="shared" si="6"/>
        <v>1156</v>
      </c>
      <c r="V44" s="81">
        <f t="shared" si="6"/>
        <v>711</v>
      </c>
      <c r="W44" s="81">
        <f t="shared" si="6"/>
        <v>1055</v>
      </c>
      <c r="X44" s="81">
        <f t="shared" si="6"/>
        <v>1211</v>
      </c>
      <c r="Y44" s="82">
        <f t="shared" si="6"/>
        <v>1659</v>
      </c>
    </row>
    <row r="45" spans="1:25">
      <c r="A45" s="70">
        <v>1100</v>
      </c>
      <c r="B45" s="81">
        <f t="shared" ref="B45:Y45" si="7">B12*POWER(OTkoef,radik)</f>
        <v>0</v>
      </c>
      <c r="C45" s="81">
        <f t="shared" si="7"/>
        <v>290</v>
      </c>
      <c r="D45" s="81">
        <f t="shared" si="7"/>
        <v>343</v>
      </c>
      <c r="E45" s="82">
        <f t="shared" si="7"/>
        <v>494</v>
      </c>
      <c r="F45" s="81">
        <f t="shared" si="7"/>
        <v>308</v>
      </c>
      <c r="G45" s="81">
        <f t="shared" si="7"/>
        <v>483</v>
      </c>
      <c r="H45" s="81">
        <f t="shared" si="7"/>
        <v>564</v>
      </c>
      <c r="I45" s="83">
        <f t="shared" si="7"/>
        <v>781</v>
      </c>
      <c r="J45" s="84">
        <f t="shared" si="7"/>
        <v>0</v>
      </c>
      <c r="K45" s="81">
        <f t="shared" si="7"/>
        <v>474</v>
      </c>
      <c r="L45" s="81">
        <f t="shared" si="7"/>
        <v>553</v>
      </c>
      <c r="M45" s="82">
        <f t="shared" si="7"/>
        <v>0</v>
      </c>
      <c r="N45" s="85">
        <f t="shared" si="7"/>
        <v>418</v>
      </c>
      <c r="O45" s="81">
        <f t="shared" si="7"/>
        <v>624</v>
      </c>
      <c r="P45" s="81">
        <f t="shared" si="7"/>
        <v>718</v>
      </c>
      <c r="Q45" s="82">
        <f t="shared" si="7"/>
        <v>964</v>
      </c>
      <c r="R45" s="81">
        <f t="shared" si="7"/>
        <v>539</v>
      </c>
      <c r="S45" s="81">
        <f t="shared" si="7"/>
        <v>808</v>
      </c>
      <c r="T45" s="81">
        <f t="shared" si="7"/>
        <v>934</v>
      </c>
      <c r="U45" s="82">
        <f t="shared" si="7"/>
        <v>1272</v>
      </c>
      <c r="V45" s="81">
        <f t="shared" si="7"/>
        <v>782</v>
      </c>
      <c r="W45" s="81">
        <f t="shared" si="7"/>
        <v>1160</v>
      </c>
      <c r="X45" s="81">
        <f t="shared" si="7"/>
        <v>1333</v>
      </c>
      <c r="Y45" s="82">
        <f t="shared" si="7"/>
        <v>1825</v>
      </c>
    </row>
    <row r="46" spans="1:25">
      <c r="A46" s="70">
        <v>1200</v>
      </c>
      <c r="B46" s="81">
        <f t="shared" ref="B46:Y46" si="8">B13*POWER(OTkoef,radik)</f>
        <v>0</v>
      </c>
      <c r="C46" s="81">
        <f t="shared" si="8"/>
        <v>316</v>
      </c>
      <c r="D46" s="81">
        <f t="shared" si="8"/>
        <v>374</v>
      </c>
      <c r="E46" s="82">
        <f t="shared" si="8"/>
        <v>538</v>
      </c>
      <c r="F46" s="81">
        <f t="shared" si="8"/>
        <v>337</v>
      </c>
      <c r="G46" s="81">
        <f t="shared" si="8"/>
        <v>527</v>
      </c>
      <c r="H46" s="81">
        <f t="shared" si="8"/>
        <v>615</v>
      </c>
      <c r="I46" s="83">
        <f t="shared" si="8"/>
        <v>852</v>
      </c>
      <c r="J46" s="84">
        <f t="shared" si="8"/>
        <v>0</v>
      </c>
      <c r="K46" s="81">
        <f t="shared" si="8"/>
        <v>518</v>
      </c>
      <c r="L46" s="81">
        <f t="shared" si="8"/>
        <v>604</v>
      </c>
      <c r="M46" s="82">
        <f t="shared" si="8"/>
        <v>0</v>
      </c>
      <c r="N46" s="85">
        <f t="shared" si="8"/>
        <v>456</v>
      </c>
      <c r="O46" s="81">
        <f t="shared" si="8"/>
        <v>680</v>
      </c>
      <c r="P46" s="81">
        <f t="shared" si="8"/>
        <v>783</v>
      </c>
      <c r="Q46" s="82">
        <f t="shared" si="8"/>
        <v>1052</v>
      </c>
      <c r="R46" s="81">
        <f t="shared" si="8"/>
        <v>588</v>
      </c>
      <c r="S46" s="81">
        <f t="shared" si="8"/>
        <v>882</v>
      </c>
      <c r="T46" s="81">
        <f t="shared" si="8"/>
        <v>1019</v>
      </c>
      <c r="U46" s="82">
        <f t="shared" si="8"/>
        <v>1388</v>
      </c>
      <c r="V46" s="81">
        <f t="shared" si="8"/>
        <v>853</v>
      </c>
      <c r="W46" s="81">
        <f t="shared" si="8"/>
        <v>1266</v>
      </c>
      <c r="X46" s="81">
        <f t="shared" si="8"/>
        <v>1454</v>
      </c>
      <c r="Y46" s="82">
        <f t="shared" si="8"/>
        <v>1991</v>
      </c>
    </row>
    <row r="47" spans="1:25">
      <c r="A47" s="70">
        <v>1400</v>
      </c>
      <c r="B47" s="81">
        <f t="shared" ref="B47:Y47" si="9">B14*POWER(OTkoef,radik)</f>
        <v>0</v>
      </c>
      <c r="C47" s="81">
        <f t="shared" si="9"/>
        <v>369</v>
      </c>
      <c r="D47" s="81">
        <f t="shared" si="9"/>
        <v>437</v>
      </c>
      <c r="E47" s="82">
        <f t="shared" si="9"/>
        <v>628</v>
      </c>
      <c r="F47" s="81">
        <f t="shared" si="9"/>
        <v>393</v>
      </c>
      <c r="G47" s="81">
        <f t="shared" si="9"/>
        <v>614</v>
      </c>
      <c r="H47" s="81">
        <f t="shared" si="9"/>
        <v>718</v>
      </c>
      <c r="I47" s="83">
        <f t="shared" si="9"/>
        <v>994</v>
      </c>
      <c r="J47" s="84">
        <f t="shared" si="9"/>
        <v>0</v>
      </c>
      <c r="K47" s="81">
        <f t="shared" si="9"/>
        <v>604</v>
      </c>
      <c r="L47" s="81">
        <f t="shared" si="9"/>
        <v>704</v>
      </c>
      <c r="M47" s="82">
        <f t="shared" si="9"/>
        <v>0</v>
      </c>
      <c r="N47" s="85">
        <f t="shared" si="9"/>
        <v>532</v>
      </c>
      <c r="O47" s="81">
        <f t="shared" si="9"/>
        <v>794</v>
      </c>
      <c r="P47" s="81">
        <f t="shared" si="9"/>
        <v>913</v>
      </c>
      <c r="Q47" s="82">
        <f t="shared" si="9"/>
        <v>1227</v>
      </c>
      <c r="R47" s="81">
        <f t="shared" si="9"/>
        <v>685</v>
      </c>
      <c r="S47" s="81">
        <f t="shared" si="9"/>
        <v>1029</v>
      </c>
      <c r="T47" s="81">
        <f t="shared" si="9"/>
        <v>1189</v>
      </c>
      <c r="U47" s="82">
        <f t="shared" si="9"/>
        <v>1619</v>
      </c>
      <c r="V47" s="81">
        <f t="shared" si="9"/>
        <v>995</v>
      </c>
      <c r="W47" s="81">
        <f t="shared" si="9"/>
        <v>1477</v>
      </c>
      <c r="X47" s="81">
        <f t="shared" si="9"/>
        <v>1696</v>
      </c>
      <c r="Y47" s="82">
        <f t="shared" si="9"/>
        <v>2323</v>
      </c>
    </row>
    <row r="48" spans="1:25">
      <c r="A48" s="70">
        <v>1600</v>
      </c>
      <c r="B48" s="81">
        <f t="shared" ref="B48:Y48" si="10">B15*POWER(OTkoef,radik)</f>
        <v>0</v>
      </c>
      <c r="C48" s="81">
        <f t="shared" si="10"/>
        <v>422</v>
      </c>
      <c r="D48" s="81">
        <f t="shared" si="10"/>
        <v>499</v>
      </c>
      <c r="E48" s="82">
        <f t="shared" si="10"/>
        <v>718</v>
      </c>
      <c r="F48" s="81">
        <f t="shared" si="10"/>
        <v>448</v>
      </c>
      <c r="G48" s="81">
        <f t="shared" si="10"/>
        <v>702</v>
      </c>
      <c r="H48" s="81">
        <f t="shared" si="10"/>
        <v>821</v>
      </c>
      <c r="I48" s="83">
        <f t="shared" si="10"/>
        <v>1136</v>
      </c>
      <c r="J48" s="84">
        <f t="shared" si="10"/>
        <v>0</v>
      </c>
      <c r="K48" s="81">
        <f t="shared" si="10"/>
        <v>690</v>
      </c>
      <c r="L48" s="81">
        <f t="shared" si="10"/>
        <v>805</v>
      </c>
      <c r="M48" s="82">
        <f t="shared" si="10"/>
        <v>0</v>
      </c>
      <c r="N48" s="85">
        <f t="shared" si="10"/>
        <v>607</v>
      </c>
      <c r="O48" s="81">
        <f t="shared" si="10"/>
        <v>907</v>
      </c>
      <c r="P48" s="81">
        <f t="shared" si="10"/>
        <v>1044</v>
      </c>
      <c r="Q48" s="82">
        <f t="shared" si="10"/>
        <v>1402</v>
      </c>
      <c r="R48" s="81">
        <f t="shared" si="10"/>
        <v>784</v>
      </c>
      <c r="S48" s="81">
        <f t="shared" si="10"/>
        <v>1176</v>
      </c>
      <c r="T48" s="81">
        <f t="shared" si="10"/>
        <v>1358</v>
      </c>
      <c r="U48" s="82">
        <f t="shared" si="10"/>
        <v>1850</v>
      </c>
      <c r="V48" s="81">
        <f t="shared" si="10"/>
        <v>1137</v>
      </c>
      <c r="W48" s="81">
        <f t="shared" si="10"/>
        <v>1688</v>
      </c>
      <c r="X48" s="81">
        <f t="shared" si="10"/>
        <v>1938</v>
      </c>
      <c r="Y48" s="82">
        <f t="shared" si="10"/>
        <v>2655</v>
      </c>
    </row>
    <row r="49" spans="1:25">
      <c r="A49" s="70">
        <v>1800</v>
      </c>
      <c r="B49" s="81">
        <f t="shared" ref="B49:Y49" si="11">B16*POWER(OTkoef,radik)</f>
        <v>0</v>
      </c>
      <c r="C49" s="81">
        <f t="shared" si="11"/>
        <v>474</v>
      </c>
      <c r="D49" s="81">
        <f t="shared" si="11"/>
        <v>561</v>
      </c>
      <c r="E49" s="82">
        <f t="shared" si="11"/>
        <v>0</v>
      </c>
      <c r="F49" s="81">
        <f t="shared" si="11"/>
        <v>505</v>
      </c>
      <c r="G49" s="81">
        <f t="shared" si="11"/>
        <v>790</v>
      </c>
      <c r="H49" s="81">
        <f t="shared" si="11"/>
        <v>924</v>
      </c>
      <c r="I49" s="83">
        <f t="shared" si="11"/>
        <v>0</v>
      </c>
      <c r="J49" s="84">
        <f t="shared" si="11"/>
        <v>0</v>
      </c>
      <c r="K49" s="81">
        <f t="shared" si="11"/>
        <v>776</v>
      </c>
      <c r="L49" s="81">
        <f t="shared" si="11"/>
        <v>905</v>
      </c>
      <c r="M49" s="82">
        <f t="shared" si="11"/>
        <v>0</v>
      </c>
      <c r="N49" s="85">
        <f t="shared" si="11"/>
        <v>683</v>
      </c>
      <c r="O49" s="81">
        <f t="shared" si="11"/>
        <v>1021</v>
      </c>
      <c r="P49" s="81">
        <f t="shared" si="11"/>
        <v>1174</v>
      </c>
      <c r="Q49" s="82">
        <f t="shared" si="11"/>
        <v>1578</v>
      </c>
      <c r="R49" s="81">
        <f t="shared" si="11"/>
        <v>882</v>
      </c>
      <c r="S49" s="81">
        <f t="shared" si="11"/>
        <v>1323</v>
      </c>
      <c r="T49" s="81">
        <f t="shared" si="11"/>
        <v>1528</v>
      </c>
      <c r="U49" s="82">
        <f t="shared" si="11"/>
        <v>2081</v>
      </c>
      <c r="V49" s="81">
        <f t="shared" si="11"/>
        <v>1279</v>
      </c>
      <c r="W49" s="81">
        <f t="shared" si="11"/>
        <v>1899</v>
      </c>
      <c r="X49" s="81">
        <f t="shared" si="11"/>
        <v>2181</v>
      </c>
      <c r="Y49" s="82">
        <f t="shared" si="11"/>
        <v>2986</v>
      </c>
    </row>
    <row r="50" spans="1:25">
      <c r="A50" s="70">
        <v>2000</v>
      </c>
      <c r="B50" s="81">
        <f t="shared" ref="B50:Y50" si="12">B17*POWER(OTkoef,radik)</f>
        <v>0</v>
      </c>
      <c r="C50" s="81">
        <f t="shared" si="12"/>
        <v>527</v>
      </c>
      <c r="D50" s="81">
        <f t="shared" si="12"/>
        <v>624</v>
      </c>
      <c r="E50" s="82">
        <f t="shared" si="12"/>
        <v>0</v>
      </c>
      <c r="F50" s="81">
        <f t="shared" si="12"/>
        <v>561</v>
      </c>
      <c r="G50" s="81">
        <f t="shared" si="12"/>
        <v>878</v>
      </c>
      <c r="H50" s="81">
        <f t="shared" si="12"/>
        <v>1026</v>
      </c>
      <c r="I50" s="83">
        <f t="shared" si="12"/>
        <v>0</v>
      </c>
      <c r="J50" s="84">
        <f t="shared" si="12"/>
        <v>0</v>
      </c>
      <c r="K50" s="81">
        <f t="shared" si="12"/>
        <v>863</v>
      </c>
      <c r="L50" s="81">
        <f t="shared" si="12"/>
        <v>1006</v>
      </c>
      <c r="M50" s="82">
        <f t="shared" si="12"/>
        <v>0</v>
      </c>
      <c r="N50" s="85">
        <f t="shared" si="12"/>
        <v>759</v>
      </c>
      <c r="O50" s="81">
        <f t="shared" si="12"/>
        <v>1134</v>
      </c>
      <c r="P50" s="81">
        <f t="shared" si="12"/>
        <v>1305</v>
      </c>
      <c r="Q50" s="82">
        <f t="shared" si="12"/>
        <v>1753</v>
      </c>
      <c r="R50" s="81">
        <f t="shared" si="12"/>
        <v>980</v>
      </c>
      <c r="S50" s="81">
        <f t="shared" si="12"/>
        <v>1470</v>
      </c>
      <c r="T50" s="81">
        <f t="shared" si="12"/>
        <v>1698</v>
      </c>
      <c r="U50" s="82">
        <f t="shared" si="12"/>
        <v>2312</v>
      </c>
      <c r="V50" s="81">
        <f t="shared" si="12"/>
        <v>1421</v>
      </c>
      <c r="W50" s="81">
        <f t="shared" si="12"/>
        <v>2110</v>
      </c>
      <c r="X50" s="81">
        <f t="shared" si="12"/>
        <v>2423</v>
      </c>
      <c r="Y50" s="82">
        <f t="shared" si="12"/>
        <v>3318</v>
      </c>
    </row>
    <row r="51" spans="1:25">
      <c r="A51" s="70">
        <v>2300</v>
      </c>
      <c r="B51" s="86">
        <f t="shared" ref="B51:Y51" si="13">B18*POWER(OTkoef,radik)</f>
        <v>0</v>
      </c>
      <c r="C51" s="86">
        <f t="shared" si="13"/>
        <v>0</v>
      </c>
      <c r="D51" s="86">
        <f t="shared" si="13"/>
        <v>0</v>
      </c>
      <c r="E51" s="87">
        <f t="shared" si="13"/>
        <v>0</v>
      </c>
      <c r="F51" s="81">
        <f t="shared" si="13"/>
        <v>0</v>
      </c>
      <c r="G51" s="81">
        <f t="shared" si="13"/>
        <v>1009</v>
      </c>
      <c r="H51" s="81">
        <f t="shared" si="13"/>
        <v>1180</v>
      </c>
      <c r="I51" s="83">
        <f t="shared" si="13"/>
        <v>0</v>
      </c>
      <c r="J51" s="84">
        <f t="shared" si="13"/>
        <v>0</v>
      </c>
      <c r="K51" s="81">
        <f t="shared" si="13"/>
        <v>992</v>
      </c>
      <c r="L51" s="81">
        <f t="shared" si="13"/>
        <v>1157</v>
      </c>
      <c r="M51" s="82">
        <f t="shared" si="13"/>
        <v>0</v>
      </c>
      <c r="N51" s="85">
        <f t="shared" si="13"/>
        <v>0</v>
      </c>
      <c r="O51" s="81">
        <f t="shared" si="13"/>
        <v>1304</v>
      </c>
      <c r="P51" s="81">
        <f t="shared" si="13"/>
        <v>1500</v>
      </c>
      <c r="Q51" s="82">
        <f t="shared" si="13"/>
        <v>0</v>
      </c>
      <c r="R51" s="81">
        <f t="shared" si="13"/>
        <v>1127</v>
      </c>
      <c r="S51" s="81">
        <f t="shared" si="13"/>
        <v>1690</v>
      </c>
      <c r="T51" s="81">
        <f t="shared" si="13"/>
        <v>1952</v>
      </c>
      <c r="U51" s="82">
        <f t="shared" si="13"/>
        <v>0</v>
      </c>
      <c r="V51" s="81">
        <f t="shared" si="13"/>
        <v>1635</v>
      </c>
      <c r="W51" s="81">
        <f t="shared" si="13"/>
        <v>2426</v>
      </c>
      <c r="X51" s="81">
        <f t="shared" si="13"/>
        <v>2786</v>
      </c>
      <c r="Y51" s="82">
        <f t="shared" si="13"/>
        <v>0</v>
      </c>
    </row>
    <row r="52" spans="1:25">
      <c r="A52" s="70">
        <v>2600</v>
      </c>
      <c r="B52" s="86">
        <f t="shared" ref="B52:Y52" si="14">B19*POWER(OTkoef,radik)</f>
        <v>0</v>
      </c>
      <c r="C52" s="86">
        <f t="shared" si="14"/>
        <v>0</v>
      </c>
      <c r="D52" s="86">
        <f t="shared" si="14"/>
        <v>0</v>
      </c>
      <c r="E52" s="87">
        <f t="shared" si="14"/>
        <v>0</v>
      </c>
      <c r="F52" s="81">
        <f t="shared" si="14"/>
        <v>0</v>
      </c>
      <c r="G52" s="81">
        <f t="shared" si="14"/>
        <v>1141</v>
      </c>
      <c r="H52" s="81">
        <f t="shared" si="14"/>
        <v>1334</v>
      </c>
      <c r="I52" s="83">
        <f t="shared" si="14"/>
        <v>0</v>
      </c>
      <c r="J52" s="84">
        <f t="shared" si="14"/>
        <v>0</v>
      </c>
      <c r="K52" s="81">
        <f t="shared" si="14"/>
        <v>1121</v>
      </c>
      <c r="L52" s="81">
        <f t="shared" si="14"/>
        <v>1308</v>
      </c>
      <c r="M52" s="82">
        <f t="shared" si="14"/>
        <v>0</v>
      </c>
      <c r="N52" s="85">
        <f t="shared" si="14"/>
        <v>0</v>
      </c>
      <c r="O52" s="81">
        <f t="shared" si="14"/>
        <v>1474</v>
      </c>
      <c r="P52" s="81">
        <f t="shared" si="14"/>
        <v>1696</v>
      </c>
      <c r="Q52" s="82">
        <f t="shared" si="14"/>
        <v>0</v>
      </c>
      <c r="R52" s="81">
        <f t="shared" si="14"/>
        <v>1274</v>
      </c>
      <c r="S52" s="81">
        <f t="shared" si="14"/>
        <v>1910</v>
      </c>
      <c r="T52" s="81">
        <f t="shared" si="14"/>
        <v>2207</v>
      </c>
      <c r="U52" s="82">
        <f t="shared" si="14"/>
        <v>0</v>
      </c>
      <c r="V52" s="81">
        <f t="shared" si="14"/>
        <v>1848</v>
      </c>
      <c r="W52" s="81">
        <f t="shared" si="14"/>
        <v>2742</v>
      </c>
      <c r="X52" s="81">
        <f t="shared" si="14"/>
        <v>3150</v>
      </c>
      <c r="Y52" s="82">
        <f t="shared" si="14"/>
        <v>0</v>
      </c>
    </row>
    <row r="53" spans="1:25" ht="13.5" thickBot="1">
      <c r="A53" s="71">
        <v>3000</v>
      </c>
      <c r="B53" s="88">
        <f t="shared" ref="B53:Y53" si="15">B20*POWER(OTkoef,radik)</f>
        <v>0</v>
      </c>
      <c r="C53" s="88">
        <f t="shared" si="15"/>
        <v>0</v>
      </c>
      <c r="D53" s="88">
        <f t="shared" si="15"/>
        <v>0</v>
      </c>
      <c r="E53" s="89">
        <f t="shared" si="15"/>
        <v>0</v>
      </c>
      <c r="F53" s="90">
        <f t="shared" si="15"/>
        <v>0</v>
      </c>
      <c r="G53" s="90">
        <f t="shared" si="15"/>
        <v>1317</v>
      </c>
      <c r="H53" s="90">
        <f t="shared" si="15"/>
        <v>1539</v>
      </c>
      <c r="I53" s="91">
        <f t="shared" si="15"/>
        <v>0</v>
      </c>
      <c r="J53" s="92">
        <f t="shared" si="15"/>
        <v>0</v>
      </c>
      <c r="K53" s="90">
        <f t="shared" si="15"/>
        <v>1294</v>
      </c>
      <c r="L53" s="90">
        <f t="shared" si="15"/>
        <v>1509</v>
      </c>
      <c r="M53" s="93">
        <f t="shared" si="15"/>
        <v>0</v>
      </c>
      <c r="N53" s="94">
        <f t="shared" si="15"/>
        <v>0</v>
      </c>
      <c r="O53" s="90">
        <f t="shared" si="15"/>
        <v>1701</v>
      </c>
      <c r="P53" s="90">
        <f t="shared" si="15"/>
        <v>1957</v>
      </c>
      <c r="Q53" s="93">
        <f t="shared" si="15"/>
        <v>0</v>
      </c>
      <c r="R53" s="90">
        <f t="shared" si="15"/>
        <v>1469</v>
      </c>
      <c r="S53" s="90">
        <f t="shared" si="15"/>
        <v>2204</v>
      </c>
      <c r="T53" s="90">
        <f t="shared" si="15"/>
        <v>2546</v>
      </c>
      <c r="U53" s="93">
        <f t="shared" si="15"/>
        <v>0</v>
      </c>
      <c r="V53" s="90">
        <f t="shared" si="15"/>
        <v>2132</v>
      </c>
      <c r="W53" s="90">
        <f t="shared" si="15"/>
        <v>3165</v>
      </c>
      <c r="X53" s="90">
        <f t="shared" si="15"/>
        <v>3634</v>
      </c>
      <c r="Y53" s="93">
        <f t="shared" si="15"/>
        <v>0</v>
      </c>
    </row>
  </sheetData>
  <sheetProtection algorithmName="SHA-512" hashValue="ypbnMQd264tSmI1qu5CE4599rVr0t/vdXDPKYf0I9F8Z4sbAzr74K0ljNlfuYOPO9htTNEoHprHxOTmaSjCLEQ==" saltValue="xSlZnvtyWZgAIbUghMb1VQ==" spinCount="100000" sheet="1" objects="1" scenarios="1"/>
  <mergeCells count="30">
    <mergeCell ref="V3:Y3"/>
    <mergeCell ref="R2:U2"/>
    <mergeCell ref="V2:Y2"/>
    <mergeCell ref="R3:U3"/>
    <mergeCell ref="V36:Y36"/>
    <mergeCell ref="R31:T33"/>
    <mergeCell ref="V31:X33"/>
    <mergeCell ref="R35:U35"/>
    <mergeCell ref="V35:Y35"/>
    <mergeCell ref="N2:Q2"/>
    <mergeCell ref="N3:Q3"/>
    <mergeCell ref="B35:E35"/>
    <mergeCell ref="F35:I35"/>
    <mergeCell ref="J35:M35"/>
    <mergeCell ref="N35:Q35"/>
    <mergeCell ref="B31:D33"/>
    <mergeCell ref="F31:H33"/>
    <mergeCell ref="J31:L33"/>
    <mergeCell ref="B2:E2"/>
    <mergeCell ref="B3:E3"/>
    <mergeCell ref="F3:I3"/>
    <mergeCell ref="F2:I2"/>
    <mergeCell ref="J2:M2"/>
    <mergeCell ref="J3:M3"/>
    <mergeCell ref="N31:P33"/>
    <mergeCell ref="B36:E36"/>
    <mergeCell ref="F36:I36"/>
    <mergeCell ref="J36:M36"/>
    <mergeCell ref="N36:Q36"/>
    <mergeCell ref="R36:U36"/>
  </mergeCells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8DA364-104E-4365-A4BE-71E0A712095E}">
  <sheetPr>
    <tabColor theme="6"/>
  </sheetPr>
  <dimension ref="A2:AN119"/>
  <sheetViews>
    <sheetView topLeftCell="A58" zoomScale="110" zoomScaleNormal="110" workbookViewId="0">
      <selection activeCell="A58" sqref="A58"/>
    </sheetView>
  </sheetViews>
  <sheetFormatPr defaultRowHeight="12.75"/>
  <sheetData>
    <row r="2" spans="1:1">
      <c r="A2" s="67" t="s">
        <v>68</v>
      </c>
    </row>
    <row r="3" spans="1:1">
      <c r="A3" s="68" t="s">
        <v>106</v>
      </c>
    </row>
    <row r="4" spans="1:1">
      <c r="A4" t="s">
        <v>75</v>
      </c>
    </row>
    <row r="5" spans="1:1">
      <c r="A5" t="s">
        <v>76</v>
      </c>
    </row>
    <row r="6" spans="1:1">
      <c r="A6" t="s">
        <v>77</v>
      </c>
    </row>
    <row r="7" spans="1:1">
      <c r="A7" t="s">
        <v>78</v>
      </c>
    </row>
    <row r="8" spans="1:1">
      <c r="A8" t="s">
        <v>79</v>
      </c>
    </row>
    <row r="9" spans="1:1">
      <c r="A9" t="s">
        <v>80</v>
      </c>
    </row>
    <row r="10" spans="1:1">
      <c r="A10" t="s">
        <v>81</v>
      </c>
    </row>
    <row r="11" spans="1:1">
      <c r="A11" t="s">
        <v>82</v>
      </c>
    </row>
    <row r="12" spans="1:1">
      <c r="A12" t="s">
        <v>83</v>
      </c>
    </row>
    <row r="13" spans="1:1">
      <c r="A13" t="s">
        <v>84</v>
      </c>
    </row>
    <row r="14" spans="1:1">
      <c r="A14" t="s">
        <v>85</v>
      </c>
    </row>
    <row r="15" spans="1:1">
      <c r="A15" t="s">
        <v>84</v>
      </c>
    </row>
    <row r="16" spans="1:1">
      <c r="A16" t="s">
        <v>86</v>
      </c>
    </row>
    <row r="17" spans="1:1">
      <c r="A17" t="s">
        <v>87</v>
      </c>
    </row>
    <row r="18" spans="1:1">
      <c r="A18" t="s">
        <v>88</v>
      </c>
    </row>
    <row r="19" spans="1:1">
      <c r="A19" t="s">
        <v>89</v>
      </c>
    </row>
    <row r="20" spans="1:1">
      <c r="A20" t="s">
        <v>90</v>
      </c>
    </row>
    <row r="29" spans="1:1">
      <c r="A29" s="67" t="s">
        <v>70</v>
      </c>
    </row>
    <row r="30" spans="1:1">
      <c r="A30" t="s">
        <v>69</v>
      </c>
    </row>
    <row r="31" spans="1:1">
      <c r="A31" t="s">
        <v>92</v>
      </c>
    </row>
    <row r="32" spans="1:1">
      <c r="A32" t="s">
        <v>71</v>
      </c>
    </row>
    <row r="33" spans="1:1">
      <c r="A33" t="s">
        <v>72</v>
      </c>
    </row>
    <row r="34" spans="1:1">
      <c r="A34" t="s">
        <v>91</v>
      </c>
    </row>
    <row r="35" spans="1:1">
      <c r="A35" t="s">
        <v>93</v>
      </c>
    </row>
    <row r="36" spans="1:1">
      <c r="A36" s="68" t="s">
        <v>153</v>
      </c>
    </row>
    <row r="37" spans="1:1">
      <c r="A37" t="s">
        <v>73</v>
      </c>
    </row>
    <row r="38" spans="1:1">
      <c r="A38" t="s">
        <v>94</v>
      </c>
    </row>
    <row r="39" spans="1:1">
      <c r="A39" t="s">
        <v>95</v>
      </c>
    </row>
    <row r="40" spans="1:1">
      <c r="A40" t="s">
        <v>97</v>
      </c>
    </row>
    <row r="41" spans="1:1">
      <c r="A41" t="s">
        <v>96</v>
      </c>
    </row>
    <row r="42" spans="1:1">
      <c r="A42" t="s">
        <v>74</v>
      </c>
    </row>
    <row r="49" spans="1:11">
      <c r="A49" s="67" t="s">
        <v>42</v>
      </c>
    </row>
    <row r="50" spans="1:11">
      <c r="A50" s="68" t="s">
        <v>104</v>
      </c>
      <c r="K50" s="68" t="s">
        <v>104</v>
      </c>
    </row>
    <row r="51" spans="1:11">
      <c r="A51" t="s">
        <v>154</v>
      </c>
      <c r="K51" t="s">
        <v>98</v>
      </c>
    </row>
    <row r="52" spans="1:11">
      <c r="A52" t="s">
        <v>155</v>
      </c>
      <c r="K52" t="s">
        <v>101</v>
      </c>
    </row>
    <row r="53" spans="1:11">
      <c r="A53" t="s">
        <v>156</v>
      </c>
      <c r="K53" t="s">
        <v>99</v>
      </c>
    </row>
    <row r="54" spans="1:11">
      <c r="A54" t="s">
        <v>157</v>
      </c>
      <c r="K54" t="s">
        <v>100</v>
      </c>
    </row>
    <row r="55" spans="1:11">
      <c r="K55" t="s">
        <v>102</v>
      </c>
    </row>
    <row r="56" spans="1:11">
      <c r="K56" t="s">
        <v>103</v>
      </c>
    </row>
    <row r="60" spans="1:11">
      <c r="A60" s="67" t="s">
        <v>117</v>
      </c>
    </row>
    <row r="61" spans="1:11">
      <c r="A61" t="s">
        <v>108</v>
      </c>
    </row>
    <row r="62" spans="1:11">
      <c r="A62" s="67" t="s">
        <v>109</v>
      </c>
      <c r="B62" t="s">
        <v>110</v>
      </c>
      <c r="E62">
        <v>0.7</v>
      </c>
    </row>
    <row r="63" spans="1:11">
      <c r="A63" s="67" t="s">
        <v>36</v>
      </c>
      <c r="B63" t="s">
        <v>111</v>
      </c>
      <c r="E63">
        <v>0.9</v>
      </c>
    </row>
    <row r="64" spans="1:11">
      <c r="A64" s="67" t="s">
        <v>37</v>
      </c>
      <c r="B64" t="s">
        <v>112</v>
      </c>
      <c r="E64">
        <v>1.2</v>
      </c>
    </row>
    <row r="65" spans="1:6">
      <c r="A65" s="67" t="s">
        <v>41</v>
      </c>
      <c r="B65" t="s">
        <v>113</v>
      </c>
      <c r="E65">
        <v>1.7</v>
      </c>
    </row>
    <row r="66" spans="1:6">
      <c r="A66" s="67" t="s">
        <v>38</v>
      </c>
      <c r="B66" t="s">
        <v>114</v>
      </c>
      <c r="E66">
        <v>2.2999999999999998</v>
      </c>
    </row>
    <row r="67" spans="1:6">
      <c r="A67" s="67" t="s">
        <v>39</v>
      </c>
      <c r="B67" t="s">
        <v>115</v>
      </c>
      <c r="E67">
        <v>2.9</v>
      </c>
    </row>
    <row r="68" spans="1:6">
      <c r="A68" s="67" t="s">
        <v>40</v>
      </c>
      <c r="B68" t="s">
        <v>116</v>
      </c>
    </row>
    <row r="74" spans="1:6">
      <c r="A74" t="s">
        <v>118</v>
      </c>
    </row>
    <row r="75" spans="1:6">
      <c r="A75" t="s">
        <v>108</v>
      </c>
    </row>
    <row r="76" spans="1:6">
      <c r="A76" t="s">
        <v>119</v>
      </c>
      <c r="E76">
        <v>55</v>
      </c>
      <c r="F76">
        <v>45</v>
      </c>
    </row>
    <row r="77" spans="1:6">
      <c r="A77" t="s">
        <v>166</v>
      </c>
      <c r="E77">
        <v>60</v>
      </c>
      <c r="F77">
        <v>50</v>
      </c>
    </row>
    <row r="85" spans="1:13">
      <c r="A85" t="s">
        <v>125</v>
      </c>
    </row>
    <row r="86" spans="1:13">
      <c r="A86" s="78" t="s">
        <v>126</v>
      </c>
      <c r="B86" s="80">
        <f>(Informace!W20-Informace!W8)/(Informace!W19-Informace!W8)</f>
        <v>0.7142857142857143</v>
      </c>
      <c r="D86" s="312" t="e" vm="12">
        <v>#VALUE!</v>
      </c>
      <c r="E86" s="312"/>
      <c r="J86" s="309" t="e" vm="13">
        <v>#VALUE!</v>
      </c>
      <c r="K86" s="309"/>
      <c r="L86" s="309"/>
      <c r="M86" s="309"/>
    </row>
    <row r="87" spans="1:13" ht="15">
      <c r="A87" s="79" t="s">
        <v>127</v>
      </c>
      <c r="B87" s="80">
        <f>(Informace!W19+Informace!W20)/2-Informace!W8</f>
        <v>30</v>
      </c>
      <c r="D87" s="312" t="e" vm="14">
        <v>#VALUE!</v>
      </c>
      <c r="E87" s="312"/>
      <c r="G87" s="312" t="e" vm="15">
        <v>#VALUE!</v>
      </c>
      <c r="H87" s="312"/>
      <c r="J87" s="309"/>
      <c r="K87" s="309"/>
      <c r="L87" s="309"/>
      <c r="M87" s="309"/>
    </row>
    <row r="88" spans="1:13" ht="18.75">
      <c r="A88" s="79" t="s">
        <v>128</v>
      </c>
      <c r="B88" s="80">
        <f>(Informace!W19-Informace!W20)/LN((Informace!W19-Informace!W8)/(Informace!W20-Informace!W8))</f>
        <v>29.720134119884619</v>
      </c>
      <c r="D88" s="312"/>
      <c r="E88" s="312"/>
      <c r="G88" s="312"/>
      <c r="H88" s="312"/>
      <c r="J88" s="309"/>
      <c r="K88" s="309"/>
      <c r="L88" s="309"/>
      <c r="M88" s="309"/>
    </row>
    <row r="89" spans="1:13">
      <c r="J89" s="309"/>
      <c r="K89" s="309"/>
      <c r="L89" s="309"/>
      <c r="M89" s="309"/>
    </row>
    <row r="90" spans="1:13" ht="18.75">
      <c r="A90" s="79" t="s">
        <v>129</v>
      </c>
      <c r="B90" s="80">
        <f>(55+45)/2-20</f>
        <v>30</v>
      </c>
      <c r="J90" s="309"/>
      <c r="K90" s="309"/>
      <c r="L90" s="309"/>
      <c r="M90" s="309"/>
    </row>
    <row r="91" spans="1:13" ht="18.75">
      <c r="A91" s="79" t="s">
        <v>130</v>
      </c>
      <c r="B91" s="80">
        <f>(55-45)/LN((55-20)/(45-20))</f>
        <v>29.720134119884619</v>
      </c>
      <c r="D91" t="s">
        <v>131</v>
      </c>
      <c r="J91" s="309"/>
      <c r="K91" s="309"/>
      <c r="L91" s="309"/>
      <c r="M91" s="309"/>
    </row>
    <row r="93" spans="1:13">
      <c r="A93" s="79" t="s">
        <v>132</v>
      </c>
      <c r="B93">
        <f>IF(B86&gt;=0.7,(B87/B90),(B88/B91))</f>
        <v>1</v>
      </c>
    </row>
    <row r="96" spans="1:13">
      <c r="A96" t="s">
        <v>147</v>
      </c>
    </row>
    <row r="97" spans="1:40">
      <c r="A97">
        <v>0</v>
      </c>
      <c r="B97" t="s">
        <v>169</v>
      </c>
    </row>
    <row r="98" spans="1:40">
      <c r="A98">
        <v>0.4</v>
      </c>
      <c r="B98" t="s">
        <v>151</v>
      </c>
    </row>
    <row r="99" spans="1:40">
      <c r="A99">
        <v>0.9</v>
      </c>
      <c r="B99" t="s">
        <v>149</v>
      </c>
    </row>
    <row r="100" spans="1:40">
      <c r="A100">
        <v>1.08</v>
      </c>
      <c r="B100" t="s">
        <v>148</v>
      </c>
    </row>
    <row r="105" spans="1:40" s="1" customFormat="1">
      <c r="AN105" s="2"/>
    </row>
    <row r="106" spans="1:40" s="1" customFormat="1">
      <c r="AN106" s="2"/>
    </row>
    <row r="107" spans="1:40" s="1" customFormat="1">
      <c r="AN107" s="2"/>
    </row>
    <row r="108" spans="1:40" s="1" customFormat="1">
      <c r="AN108" s="2"/>
    </row>
    <row r="109" spans="1:40" s="1" customFormat="1">
      <c r="D109" s="33" t="s">
        <v>48</v>
      </c>
      <c r="AN109" s="2"/>
    </row>
    <row r="110" spans="1:40" s="1" customFormat="1">
      <c r="D110" s="1" t="s">
        <v>52</v>
      </c>
      <c r="G110" s="1">
        <v>0</v>
      </c>
      <c r="AN110" s="2"/>
    </row>
    <row r="111" spans="1:40" s="1" customFormat="1">
      <c r="D111" s="1" t="s">
        <v>54</v>
      </c>
      <c r="G111" s="1">
        <v>1</v>
      </c>
      <c r="AN111" s="2"/>
    </row>
    <row r="112" spans="1:40" s="1" customFormat="1">
      <c r="D112" s="1" t="s">
        <v>55</v>
      </c>
      <c r="G112" s="1">
        <v>2</v>
      </c>
      <c r="AN112" s="2"/>
    </row>
    <row r="113" spans="4:40" s="1" customFormat="1">
      <c r="D113" s="1" t="s">
        <v>50</v>
      </c>
      <c r="G113" s="1">
        <v>3</v>
      </c>
      <c r="AN113" s="2"/>
    </row>
    <row r="114" spans="4:40" s="1" customFormat="1">
      <c r="D114" s="1" t="s">
        <v>51</v>
      </c>
      <c r="G114" s="1">
        <v>4</v>
      </c>
      <c r="AN114" s="2"/>
    </row>
    <row r="115" spans="4:40" s="1" customFormat="1">
      <c r="D115" s="1" t="s">
        <v>152</v>
      </c>
      <c r="G115" s="1">
        <v>5</v>
      </c>
      <c r="AN115" s="2"/>
    </row>
    <row r="116" spans="4:40" s="1" customFormat="1">
      <c r="D116" s="1" t="s">
        <v>53</v>
      </c>
      <c r="AN116" s="2"/>
    </row>
    <row r="117" spans="4:40" s="1" customFormat="1">
      <c r="AN117" s="2"/>
    </row>
    <row r="118" spans="4:40" s="1" customFormat="1">
      <c r="AN118" s="2"/>
    </row>
    <row r="119" spans="4:40" s="1" customFormat="1">
      <c r="AN119" s="2"/>
    </row>
  </sheetData>
  <sheetProtection algorithmName="SHA-512" hashValue="OehNKOqBuJX+SULmwv8WuoC9rFwtZ7ozC6vqUJ4CzZuEEFSIuchf6PBD05cQWMbcNSoFSvFcNQUJf3HjWJO//g==" saltValue="uZy1b0XG0fAZPCGlgsMyXg==" spinCount="100000" sheet="1" objects="1" scenarios="1"/>
  <mergeCells count="4">
    <mergeCell ref="D86:E86"/>
    <mergeCell ref="D87:E88"/>
    <mergeCell ref="G87:H88"/>
    <mergeCell ref="J86:M91"/>
  </mergeCells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List5"/>
  <dimension ref="A1:AB54"/>
  <sheetViews>
    <sheetView zoomScale="85" zoomScaleNormal="85" workbookViewId="0">
      <selection activeCell="A3" sqref="A3"/>
    </sheetView>
  </sheetViews>
  <sheetFormatPr defaultRowHeight="15"/>
  <cols>
    <col min="1" max="1" width="29.42578125" style="5" customWidth="1"/>
    <col min="2" max="2" width="14.28515625" style="3" bestFit="1" customWidth="1"/>
    <col min="3" max="16" width="9.140625" style="3"/>
    <col min="17" max="28" width="9.140625" style="3" customWidth="1"/>
    <col min="29" max="16384" width="9.140625" style="3"/>
  </cols>
  <sheetData>
    <row r="1" spans="1:28">
      <c r="A1" s="6" t="s">
        <v>31</v>
      </c>
      <c r="B1" s="7"/>
      <c r="C1" s="7"/>
    </row>
    <row r="2" spans="1:28" ht="15.75" thickBot="1">
      <c r="A2" s="4"/>
    </row>
    <row r="3" spans="1:28" ht="30">
      <c r="A3" s="4"/>
      <c r="O3" s="8" t="s">
        <v>32</v>
      </c>
    </row>
    <row r="4" spans="1:28">
      <c r="A4" s="4"/>
      <c r="O4" s="9"/>
    </row>
    <row r="5" spans="1:28" ht="15.75" thickBot="1">
      <c r="O5" s="10">
        <f>SUM(O10:O52)</f>
        <v>0</v>
      </c>
    </row>
    <row r="6" spans="1:28">
      <c r="A6" s="5" t="s">
        <v>14</v>
      </c>
      <c r="B6" s="3" t="s">
        <v>33</v>
      </c>
    </row>
    <row r="7" spans="1:28" ht="15.75" thickBot="1">
      <c r="A7" s="5" t="s">
        <v>15</v>
      </c>
      <c r="B7" s="313" t="s">
        <v>16</v>
      </c>
      <c r="C7" s="313"/>
      <c r="D7" s="313"/>
      <c r="E7" s="313"/>
      <c r="F7" s="313"/>
      <c r="G7" s="313"/>
      <c r="H7" s="313"/>
      <c r="I7" s="313"/>
      <c r="J7" s="313"/>
      <c r="K7" s="313"/>
      <c r="L7" s="313"/>
      <c r="M7" s="313"/>
    </row>
    <row r="8" spans="1:28">
      <c r="B8" s="313">
        <f>IF('Zadání OS'!B18=Radiatory!A25,2,IF('Zadání OS'!B18=Radiatory!A26,6,IF('Zadání OS'!B18=Radiatory!A27,10,IF('Zadání OS'!B18=Radiatory!A28,14,IF('Zadání OS'!B18=Radiatory!A29,18,IF('Zadání OS'!B18=Radiatory!A30,22))))))</f>
        <v>10</v>
      </c>
      <c r="C8" s="313"/>
      <c r="D8" s="313"/>
      <c r="E8" s="313"/>
      <c r="F8" s="313">
        <f>IF('Zadání OS'!F18=Radiatory!A25,2,IF('Zadání OS'!F18=Radiatory!A26,6,IF('Zadání OS'!F18=Radiatory!A27,10,IF('Zadání OS'!F18=Radiatory!A28,14,IF('Zadání OS'!F18=Radiatory!A29,18,IF('Zadání OS'!F18=Radiatory!A30,22))))))</f>
        <v>22</v>
      </c>
      <c r="G8" s="313"/>
      <c r="H8" s="313"/>
      <c r="I8" s="313"/>
      <c r="J8" s="313">
        <f>IF('Zadání OS'!J18=Radiatory!A25,2,IF('Zadání OS'!J18=Radiatory!A26,6,IF('Zadání OS'!J18=Radiatory!A27,10,IF('Zadání OS'!J18=Radiatory!A28,14,IF('Zadání OS'!J18=Radiatory!A29,18,IF('Zadání OS'!J18=Radiatory!A30,22))))))</f>
        <v>22</v>
      </c>
      <c r="K8" s="313"/>
      <c r="L8" s="313"/>
      <c r="M8" s="313"/>
      <c r="O8" s="11" t="s">
        <v>34</v>
      </c>
    </row>
    <row r="9" spans="1:28">
      <c r="B9" s="3">
        <v>300</v>
      </c>
      <c r="C9" s="3">
        <v>500</v>
      </c>
      <c r="D9" s="3">
        <v>600</v>
      </c>
      <c r="E9" s="3">
        <v>900</v>
      </c>
      <c r="F9" s="3">
        <v>300</v>
      </c>
      <c r="G9" s="3">
        <v>500</v>
      </c>
      <c r="H9" s="3">
        <v>600</v>
      </c>
      <c r="I9" s="3">
        <v>900</v>
      </c>
      <c r="J9" s="3">
        <v>300</v>
      </c>
      <c r="K9" s="3">
        <v>500</v>
      </c>
      <c r="L9" s="3">
        <v>600</v>
      </c>
      <c r="M9" s="3">
        <v>900</v>
      </c>
      <c r="O9" s="12"/>
    </row>
    <row r="10" spans="1:28">
      <c r="A10" s="5">
        <v>400</v>
      </c>
      <c r="B10" s="95" cm="1">
        <f t="array" ref="B10">INDEX(Radiatory!$1:$1048576,ROW()+28,$B$8+COLUMN()-2)</f>
        <v>0</v>
      </c>
      <c r="C10" s="95" cm="1">
        <f t="array" ref="C10">INDEX(Radiatory!$1:$1048576,ROW()+28,$B$8+COLUMN()-2)</f>
        <v>172</v>
      </c>
      <c r="D10" s="95" cm="1">
        <f t="array" ref="D10">INDEX(Radiatory!$1:$1048576,ROW()+28,$B$8+COLUMN()-2)</f>
        <v>201</v>
      </c>
      <c r="E10" s="95" cm="1">
        <f t="array" ref="E10">INDEX(Radiatory!$1:$1048576,ROW()+28,$B$8+COLUMN()-2)</f>
        <v>0</v>
      </c>
      <c r="F10" s="95" cm="1">
        <f t="array" ref="F10">INDEX(Radiatory!$1:$1048576,ROW()+28,$F$8+COLUMN()-6)</f>
        <v>284</v>
      </c>
      <c r="G10" s="95" cm="1">
        <f t="array" ref="G10">INDEX(Radiatory!$1:$1048576,ROW()+28,$F$8+COLUMN()-6)</f>
        <v>422</v>
      </c>
      <c r="H10" s="95" cm="1">
        <f t="array" ref="H10">INDEX(Radiatory!$1:$1048576,ROW()+28,$F$8+COLUMN()-6)</f>
        <v>484</v>
      </c>
      <c r="I10" s="95" cm="1">
        <f t="array" ref="I10">INDEX(Radiatory!$1:$1048576,ROW()+28,$F$8+COLUMN()-6)</f>
        <v>664</v>
      </c>
      <c r="J10" s="95" cm="1">
        <f t="array" ref="J10">INDEX(Radiatory!$1:$1048576,ROW()+28,$J$8+COLUMN()-10)</f>
        <v>284</v>
      </c>
      <c r="K10" s="95" cm="1">
        <f t="array" ref="K10">INDEX(Radiatory!$1:$1048576,ROW()+28,$J$8+COLUMN()-10)</f>
        <v>422</v>
      </c>
      <c r="L10" s="95" cm="1">
        <f t="array" ref="L10">INDEX(Radiatory!$1:$1048576,ROW()+28,$J$8+COLUMN()-10)</f>
        <v>484</v>
      </c>
      <c r="M10" s="95" cm="1">
        <f t="array" ref="M10">INDEX(Radiatory!$1:$1048576,ROW()+28,$J$8+COLUMN()-10)</f>
        <v>664</v>
      </c>
      <c r="O10" s="12">
        <f>SUM(Q10:AB10)</f>
        <v>0</v>
      </c>
      <c r="Q10" s="3">
        <f>B10*'Zadání OS'!B21</f>
        <v>0</v>
      </c>
      <c r="R10" s="3">
        <f>C10*'Zadání OS'!C21</f>
        <v>0</v>
      </c>
      <c r="S10" s="3">
        <f>D10*'Zadání OS'!D21</f>
        <v>0</v>
      </c>
      <c r="T10" s="3">
        <f>E10*'Zadání OS'!E21</f>
        <v>0</v>
      </c>
      <c r="U10" s="3">
        <f>F10*'Zadání OS'!F21</f>
        <v>0</v>
      </c>
      <c r="V10" s="3">
        <f>G10*'Zadání OS'!G21</f>
        <v>0</v>
      </c>
      <c r="W10" s="3">
        <f>H10*'Zadání OS'!H21</f>
        <v>0</v>
      </c>
      <c r="X10" s="3">
        <f>I10*'Zadání OS'!I21</f>
        <v>0</v>
      </c>
      <c r="Y10" s="3">
        <f>J10*'Zadání OS'!J21</f>
        <v>0</v>
      </c>
      <c r="Z10" s="3">
        <f>K10*'Zadání OS'!K21</f>
        <v>0</v>
      </c>
      <c r="AA10" s="3">
        <f>L10*'Zadání OS'!L21</f>
        <v>0</v>
      </c>
      <c r="AB10" s="3">
        <f>M10*'Zadání OS'!M21</f>
        <v>0</v>
      </c>
    </row>
    <row r="11" spans="1:28">
      <c r="A11" s="5">
        <v>500</v>
      </c>
      <c r="B11" s="95" cm="1">
        <f t="array" ref="B11">INDEX(Radiatory!$1:$1048576,ROW()+28,$B$8+COLUMN()-2)</f>
        <v>0</v>
      </c>
      <c r="C11" s="95" cm="1">
        <f t="array" ref="C11">INDEX(Radiatory!$1:$1048576,ROW()+28,$B$8+COLUMN()-2)</f>
        <v>216</v>
      </c>
      <c r="D11" s="95" cm="1">
        <f t="array" ref="D11">INDEX(Radiatory!$1:$1048576,ROW()+28,$B$8+COLUMN()-2)</f>
        <v>252</v>
      </c>
      <c r="E11" s="95" cm="1">
        <f t="array" ref="E11">INDEX(Radiatory!$1:$1048576,ROW()+28,$B$8+COLUMN()-2)</f>
        <v>0</v>
      </c>
      <c r="F11" s="95" cm="1">
        <f t="array" ref="F11">INDEX(Radiatory!$1:$1048576,ROW()+28,$F$8+COLUMN()-6)</f>
        <v>356</v>
      </c>
      <c r="G11" s="95" cm="1">
        <f t="array" ref="G11">INDEX(Radiatory!$1:$1048576,ROW()+28,$F$8+COLUMN()-6)</f>
        <v>528</v>
      </c>
      <c r="H11" s="95" cm="1">
        <f t="array" ref="H11">INDEX(Radiatory!$1:$1048576,ROW()+28,$F$8+COLUMN()-6)</f>
        <v>606</v>
      </c>
      <c r="I11" s="95" cm="1">
        <f t="array" ref="I11">INDEX(Radiatory!$1:$1048576,ROW()+28,$F$8+COLUMN()-6)</f>
        <v>830</v>
      </c>
      <c r="J11" s="95" cm="1">
        <f t="array" ref="J11">INDEX(Radiatory!$1:$1048576,ROW()+28,$J$8+COLUMN()-10)</f>
        <v>356</v>
      </c>
      <c r="K11" s="95" cm="1">
        <f t="array" ref="K11">INDEX(Radiatory!$1:$1048576,ROW()+28,$J$8+COLUMN()-10)</f>
        <v>528</v>
      </c>
      <c r="L11" s="95" cm="1">
        <f t="array" ref="L11">INDEX(Radiatory!$1:$1048576,ROW()+28,$J$8+COLUMN()-10)</f>
        <v>606</v>
      </c>
      <c r="M11" s="95" cm="1">
        <f t="array" ref="M11">INDEX(Radiatory!$1:$1048576,ROW()+28,$J$8+COLUMN()-10)</f>
        <v>830</v>
      </c>
      <c r="O11" s="12">
        <f t="shared" ref="O11:O25" si="0">SUM(Q11:AB11)</f>
        <v>0</v>
      </c>
      <c r="Q11" s="3">
        <f>B11*'Zadání OS'!B22</f>
        <v>0</v>
      </c>
      <c r="R11" s="3">
        <f>C11*'Zadání OS'!C22</f>
        <v>0</v>
      </c>
      <c r="S11" s="3">
        <f>D11*'Zadání OS'!D22</f>
        <v>0</v>
      </c>
      <c r="T11" s="3">
        <f>E11*'Zadání OS'!E22</f>
        <v>0</v>
      </c>
      <c r="U11" s="3">
        <f>F11*'Zadání OS'!F22</f>
        <v>0</v>
      </c>
      <c r="V11" s="3">
        <f>G11*'Zadání OS'!G22</f>
        <v>0</v>
      </c>
      <c r="W11" s="3">
        <f>H11*'Zadání OS'!H22</f>
        <v>0</v>
      </c>
      <c r="X11" s="3">
        <f>I11*'Zadání OS'!I22</f>
        <v>0</v>
      </c>
      <c r="Y11" s="3">
        <f>J11*'Zadání OS'!J22</f>
        <v>0</v>
      </c>
      <c r="Z11" s="3">
        <f>K11*'Zadání OS'!K22</f>
        <v>0</v>
      </c>
      <c r="AA11" s="3">
        <f>L11*'Zadání OS'!L22</f>
        <v>0</v>
      </c>
      <c r="AB11" s="3">
        <f>M11*'Zadání OS'!M22</f>
        <v>0</v>
      </c>
    </row>
    <row r="12" spans="1:28">
      <c r="A12" s="5">
        <v>600</v>
      </c>
      <c r="B12" s="95" cm="1">
        <f t="array" ref="B12">INDEX(Radiatory!$1:$1048576,ROW()+28,$B$8+COLUMN()-2)</f>
        <v>0</v>
      </c>
      <c r="C12" s="95" cm="1">
        <f t="array" ref="C12">INDEX(Radiatory!$1:$1048576,ROW()+28,$B$8+COLUMN()-2)</f>
        <v>259</v>
      </c>
      <c r="D12" s="95" cm="1">
        <f t="array" ref="D12">INDEX(Radiatory!$1:$1048576,ROW()+28,$B$8+COLUMN()-2)</f>
        <v>302</v>
      </c>
      <c r="E12" s="95" cm="1">
        <f t="array" ref="E12">INDEX(Radiatory!$1:$1048576,ROW()+28,$B$8+COLUMN()-2)</f>
        <v>0</v>
      </c>
      <c r="F12" s="95" cm="1">
        <f t="array" ref="F12">INDEX(Radiatory!$1:$1048576,ROW()+28,$F$8+COLUMN()-6)</f>
        <v>426</v>
      </c>
      <c r="G12" s="95" cm="1">
        <f t="array" ref="G12">INDEX(Radiatory!$1:$1048576,ROW()+28,$F$8+COLUMN()-6)</f>
        <v>633</v>
      </c>
      <c r="H12" s="95" cm="1">
        <f t="array" ref="H12">INDEX(Radiatory!$1:$1048576,ROW()+28,$F$8+COLUMN()-6)</f>
        <v>727</v>
      </c>
      <c r="I12" s="95" cm="1">
        <f t="array" ref="I12">INDEX(Radiatory!$1:$1048576,ROW()+28,$F$8+COLUMN()-6)</f>
        <v>996</v>
      </c>
      <c r="J12" s="95" cm="1">
        <f t="array" ref="J12">INDEX(Radiatory!$1:$1048576,ROW()+28,$J$8+COLUMN()-10)</f>
        <v>426</v>
      </c>
      <c r="K12" s="95" cm="1">
        <f t="array" ref="K12">INDEX(Radiatory!$1:$1048576,ROW()+28,$J$8+COLUMN()-10)</f>
        <v>633</v>
      </c>
      <c r="L12" s="95" cm="1">
        <f t="array" ref="L12">INDEX(Radiatory!$1:$1048576,ROW()+28,$J$8+COLUMN()-10)</f>
        <v>727</v>
      </c>
      <c r="M12" s="95" cm="1">
        <f t="array" ref="M12">INDEX(Radiatory!$1:$1048576,ROW()+28,$J$8+COLUMN()-10)</f>
        <v>996</v>
      </c>
      <c r="O12" s="12">
        <f t="shared" si="0"/>
        <v>0</v>
      </c>
      <c r="Q12" s="3">
        <f>B12*'Zadání OS'!B23</f>
        <v>0</v>
      </c>
      <c r="R12" s="3">
        <f>C12*'Zadání OS'!C23</f>
        <v>0</v>
      </c>
      <c r="S12" s="3">
        <f>D12*'Zadání OS'!D23</f>
        <v>0</v>
      </c>
      <c r="T12" s="3">
        <f>E12*'Zadání OS'!E23</f>
        <v>0</v>
      </c>
      <c r="U12" s="3">
        <f>F12*'Zadání OS'!F23</f>
        <v>0</v>
      </c>
      <c r="V12" s="3">
        <f>G12*'Zadání OS'!G23</f>
        <v>0</v>
      </c>
      <c r="W12" s="3">
        <f>H12*'Zadání OS'!H23</f>
        <v>0</v>
      </c>
      <c r="X12" s="3">
        <f>I12*'Zadání OS'!I23</f>
        <v>0</v>
      </c>
      <c r="Y12" s="3">
        <f>J12*'Zadání OS'!J23</f>
        <v>0</v>
      </c>
      <c r="Z12" s="3">
        <f>K12*'Zadání OS'!K23</f>
        <v>0</v>
      </c>
      <c r="AA12" s="3">
        <f>L12*'Zadání OS'!L23</f>
        <v>0</v>
      </c>
      <c r="AB12" s="3">
        <f>M12*'Zadání OS'!M23</f>
        <v>0</v>
      </c>
    </row>
    <row r="13" spans="1:28">
      <c r="A13" s="5">
        <v>700</v>
      </c>
      <c r="B13" s="95" cm="1">
        <f t="array" ref="B13">INDEX(Radiatory!$1:$1048576,ROW()+28,$B$8+COLUMN()-2)</f>
        <v>0</v>
      </c>
      <c r="C13" s="95" cm="1">
        <f t="array" ref="C13">INDEX(Radiatory!$1:$1048576,ROW()+28,$B$8+COLUMN()-2)</f>
        <v>302</v>
      </c>
      <c r="D13" s="95" cm="1">
        <f t="array" ref="D13">INDEX(Radiatory!$1:$1048576,ROW()+28,$B$8+COLUMN()-2)</f>
        <v>352</v>
      </c>
      <c r="E13" s="95" cm="1">
        <f t="array" ref="E13">INDEX(Radiatory!$1:$1048576,ROW()+28,$B$8+COLUMN()-2)</f>
        <v>0</v>
      </c>
      <c r="F13" s="95" cm="1">
        <f t="array" ref="F13">INDEX(Radiatory!$1:$1048576,ROW()+28,$F$8+COLUMN()-6)</f>
        <v>497</v>
      </c>
      <c r="G13" s="95" cm="1">
        <f t="array" ref="G13">INDEX(Radiatory!$1:$1048576,ROW()+28,$F$8+COLUMN()-6)</f>
        <v>738</v>
      </c>
      <c r="H13" s="95" cm="1">
        <f t="array" ref="H13">INDEX(Radiatory!$1:$1048576,ROW()+28,$F$8+COLUMN()-6)</f>
        <v>848</v>
      </c>
      <c r="I13" s="95" cm="1">
        <f t="array" ref="I13">INDEX(Radiatory!$1:$1048576,ROW()+28,$F$8+COLUMN()-6)</f>
        <v>1162</v>
      </c>
      <c r="J13" s="95" cm="1">
        <f t="array" ref="J13">INDEX(Radiatory!$1:$1048576,ROW()+28,$J$8+COLUMN()-10)</f>
        <v>497</v>
      </c>
      <c r="K13" s="95" cm="1">
        <f t="array" ref="K13">INDEX(Radiatory!$1:$1048576,ROW()+28,$J$8+COLUMN()-10)</f>
        <v>738</v>
      </c>
      <c r="L13" s="95" cm="1">
        <f t="array" ref="L13">INDEX(Radiatory!$1:$1048576,ROW()+28,$J$8+COLUMN()-10)</f>
        <v>848</v>
      </c>
      <c r="M13" s="95" cm="1">
        <f t="array" ref="M13">INDEX(Radiatory!$1:$1048576,ROW()+28,$J$8+COLUMN()-10)</f>
        <v>1162</v>
      </c>
      <c r="O13" s="12">
        <f t="shared" si="0"/>
        <v>0</v>
      </c>
      <c r="Q13" s="3">
        <f>B13*'Zadání OS'!B24</f>
        <v>0</v>
      </c>
      <c r="R13" s="3">
        <f>C13*'Zadání OS'!C24</f>
        <v>0</v>
      </c>
      <c r="S13" s="3">
        <f>D13*'Zadání OS'!D24</f>
        <v>0</v>
      </c>
      <c r="T13" s="3">
        <f>E13*'Zadání OS'!E24</f>
        <v>0</v>
      </c>
      <c r="U13" s="3">
        <f>F13*'Zadání OS'!F24</f>
        <v>0</v>
      </c>
      <c r="V13" s="3">
        <f>G13*'Zadání OS'!G24</f>
        <v>0</v>
      </c>
      <c r="W13" s="3">
        <f>H13*'Zadání OS'!H24</f>
        <v>0</v>
      </c>
      <c r="X13" s="3">
        <f>I13*'Zadání OS'!I24</f>
        <v>0</v>
      </c>
      <c r="Y13" s="3">
        <f>J13*'Zadání OS'!J24</f>
        <v>0</v>
      </c>
      <c r="Z13" s="3">
        <f>K13*'Zadání OS'!K24</f>
        <v>0</v>
      </c>
      <c r="AA13" s="3">
        <f>L13*'Zadání OS'!L24</f>
        <v>0</v>
      </c>
      <c r="AB13" s="3">
        <f>M13*'Zadání OS'!M24</f>
        <v>0</v>
      </c>
    </row>
    <row r="14" spans="1:28">
      <c r="A14" s="5">
        <v>800</v>
      </c>
      <c r="B14" s="95" cm="1">
        <f t="array" ref="B14">INDEX(Radiatory!$1:$1048576,ROW()+28,$B$8+COLUMN()-2)</f>
        <v>0</v>
      </c>
      <c r="C14" s="95" cm="1">
        <f t="array" ref="C14">INDEX(Radiatory!$1:$1048576,ROW()+28,$B$8+COLUMN()-2)</f>
        <v>345</v>
      </c>
      <c r="D14" s="95" cm="1">
        <f t="array" ref="D14">INDEX(Radiatory!$1:$1048576,ROW()+28,$B$8+COLUMN()-2)</f>
        <v>402</v>
      </c>
      <c r="E14" s="95" cm="1">
        <f t="array" ref="E14">INDEX(Radiatory!$1:$1048576,ROW()+28,$B$8+COLUMN()-2)</f>
        <v>0</v>
      </c>
      <c r="F14" s="95" cm="1">
        <f t="array" ref="F14">INDEX(Radiatory!$1:$1048576,ROW()+28,$F$8+COLUMN()-6)</f>
        <v>568</v>
      </c>
      <c r="G14" s="95" cm="1">
        <f t="array" ref="G14">INDEX(Radiatory!$1:$1048576,ROW()+28,$F$8+COLUMN()-6)</f>
        <v>844</v>
      </c>
      <c r="H14" s="95" cm="1">
        <f t="array" ref="H14">INDEX(Radiatory!$1:$1048576,ROW()+28,$F$8+COLUMN()-6)</f>
        <v>969</v>
      </c>
      <c r="I14" s="95" cm="1">
        <f t="array" ref="I14">INDEX(Radiatory!$1:$1048576,ROW()+28,$F$8+COLUMN()-6)</f>
        <v>1327</v>
      </c>
      <c r="J14" s="95" cm="1">
        <f t="array" ref="J14">INDEX(Radiatory!$1:$1048576,ROW()+28,$J$8+COLUMN()-10)</f>
        <v>568</v>
      </c>
      <c r="K14" s="95" cm="1">
        <f t="array" ref="K14">INDEX(Radiatory!$1:$1048576,ROW()+28,$J$8+COLUMN()-10)</f>
        <v>844</v>
      </c>
      <c r="L14" s="95" cm="1">
        <f t="array" ref="L14">INDEX(Radiatory!$1:$1048576,ROW()+28,$J$8+COLUMN()-10)</f>
        <v>969</v>
      </c>
      <c r="M14" s="95" cm="1">
        <f t="array" ref="M14">INDEX(Radiatory!$1:$1048576,ROW()+28,$J$8+COLUMN()-10)</f>
        <v>1327</v>
      </c>
      <c r="O14" s="12">
        <f t="shared" si="0"/>
        <v>0</v>
      </c>
      <c r="Q14" s="3">
        <f>B14*'Zadání OS'!B25</f>
        <v>0</v>
      </c>
      <c r="R14" s="3">
        <f>C14*'Zadání OS'!C25</f>
        <v>0</v>
      </c>
      <c r="S14" s="3">
        <f>D14*'Zadání OS'!D25</f>
        <v>0</v>
      </c>
      <c r="T14" s="3">
        <f>E14*'Zadání OS'!E25</f>
        <v>0</v>
      </c>
      <c r="U14" s="3">
        <f>F14*'Zadání OS'!F25</f>
        <v>0</v>
      </c>
      <c r="V14" s="3">
        <f>G14*'Zadání OS'!G25</f>
        <v>0</v>
      </c>
      <c r="W14" s="3">
        <f>H14*'Zadání OS'!H25</f>
        <v>0</v>
      </c>
      <c r="X14" s="3">
        <f>I14*'Zadání OS'!I25</f>
        <v>0</v>
      </c>
      <c r="Y14" s="3">
        <f>J14*'Zadání OS'!J25</f>
        <v>0</v>
      </c>
      <c r="Z14" s="3">
        <f>K14*'Zadání OS'!K25</f>
        <v>0</v>
      </c>
      <c r="AA14" s="3">
        <f>L14*'Zadání OS'!L25</f>
        <v>0</v>
      </c>
      <c r="AB14" s="3">
        <f>M14*'Zadání OS'!M25</f>
        <v>0</v>
      </c>
    </row>
    <row r="15" spans="1:28">
      <c r="A15" s="5">
        <v>900</v>
      </c>
      <c r="B15" s="95" cm="1">
        <f t="array" ref="B15">INDEX(Radiatory!$1:$1048576,ROW()+28,$B$8+COLUMN()-2)</f>
        <v>0</v>
      </c>
      <c r="C15" s="95" cm="1">
        <f t="array" ref="C15">INDEX(Radiatory!$1:$1048576,ROW()+28,$B$8+COLUMN()-2)</f>
        <v>388</v>
      </c>
      <c r="D15" s="95" cm="1">
        <f t="array" ref="D15">INDEX(Radiatory!$1:$1048576,ROW()+28,$B$8+COLUMN()-2)</f>
        <v>453</v>
      </c>
      <c r="E15" s="95" cm="1">
        <f t="array" ref="E15">INDEX(Radiatory!$1:$1048576,ROW()+28,$B$8+COLUMN()-2)</f>
        <v>0</v>
      </c>
      <c r="F15" s="95" cm="1">
        <f t="array" ref="F15">INDEX(Radiatory!$1:$1048576,ROW()+28,$F$8+COLUMN()-6)</f>
        <v>640</v>
      </c>
      <c r="G15" s="95" cm="1">
        <f t="array" ref="G15">INDEX(Radiatory!$1:$1048576,ROW()+28,$F$8+COLUMN()-6)</f>
        <v>949</v>
      </c>
      <c r="H15" s="95" cm="1">
        <f t="array" ref="H15">INDEX(Radiatory!$1:$1048576,ROW()+28,$F$8+COLUMN()-6)</f>
        <v>1090</v>
      </c>
      <c r="I15" s="95" cm="1">
        <f t="array" ref="I15">INDEX(Radiatory!$1:$1048576,ROW()+28,$F$8+COLUMN()-6)</f>
        <v>1493</v>
      </c>
      <c r="J15" s="95" cm="1">
        <f t="array" ref="J15">INDEX(Radiatory!$1:$1048576,ROW()+28,$J$8+COLUMN()-10)</f>
        <v>640</v>
      </c>
      <c r="K15" s="95" cm="1">
        <f t="array" ref="K15">INDEX(Radiatory!$1:$1048576,ROW()+28,$J$8+COLUMN()-10)</f>
        <v>949</v>
      </c>
      <c r="L15" s="95" cm="1">
        <f t="array" ref="L15">INDEX(Radiatory!$1:$1048576,ROW()+28,$J$8+COLUMN()-10)</f>
        <v>1090</v>
      </c>
      <c r="M15" s="95" cm="1">
        <f t="array" ref="M15">INDEX(Radiatory!$1:$1048576,ROW()+28,$J$8+COLUMN()-10)</f>
        <v>1493</v>
      </c>
      <c r="O15" s="12">
        <f t="shared" si="0"/>
        <v>0</v>
      </c>
      <c r="Q15" s="3">
        <f>B15*'Zadání OS'!B26</f>
        <v>0</v>
      </c>
      <c r="R15" s="3">
        <f>C15*'Zadání OS'!C26</f>
        <v>0</v>
      </c>
      <c r="S15" s="3">
        <f>D15*'Zadání OS'!D26</f>
        <v>0</v>
      </c>
      <c r="T15" s="3">
        <f>E15*'Zadání OS'!E26</f>
        <v>0</v>
      </c>
      <c r="U15" s="3">
        <f>F15*'Zadání OS'!F26</f>
        <v>0</v>
      </c>
      <c r="V15" s="3">
        <f>G15*'Zadání OS'!G26</f>
        <v>0</v>
      </c>
      <c r="W15" s="3">
        <f>H15*'Zadání OS'!H26</f>
        <v>0</v>
      </c>
      <c r="X15" s="3">
        <f>I15*'Zadání OS'!I26</f>
        <v>0</v>
      </c>
      <c r="Y15" s="3">
        <f>J15*'Zadání OS'!J26</f>
        <v>0</v>
      </c>
      <c r="Z15" s="3">
        <f>K15*'Zadání OS'!K26</f>
        <v>0</v>
      </c>
      <c r="AA15" s="3">
        <f>L15*'Zadání OS'!L26</f>
        <v>0</v>
      </c>
      <c r="AB15" s="3">
        <f>M15*'Zadání OS'!M26</f>
        <v>0</v>
      </c>
    </row>
    <row r="16" spans="1:28">
      <c r="A16" s="5">
        <v>1000</v>
      </c>
      <c r="B16" s="95" cm="1">
        <f t="array" ref="B16">INDEX(Radiatory!$1:$1048576,ROW()+28,$B$8+COLUMN()-2)</f>
        <v>0</v>
      </c>
      <c r="C16" s="95" cm="1">
        <f t="array" ref="C16">INDEX(Radiatory!$1:$1048576,ROW()+28,$B$8+COLUMN()-2)</f>
        <v>431</v>
      </c>
      <c r="D16" s="95" cm="1">
        <f t="array" ref="D16">INDEX(Radiatory!$1:$1048576,ROW()+28,$B$8+COLUMN()-2)</f>
        <v>503</v>
      </c>
      <c r="E16" s="95" cm="1">
        <f t="array" ref="E16">INDEX(Radiatory!$1:$1048576,ROW()+28,$B$8+COLUMN()-2)</f>
        <v>0</v>
      </c>
      <c r="F16" s="95" cm="1">
        <f t="array" ref="F16">INDEX(Radiatory!$1:$1048576,ROW()+28,$F$8+COLUMN()-6)</f>
        <v>711</v>
      </c>
      <c r="G16" s="95" cm="1">
        <f t="array" ref="G16">INDEX(Radiatory!$1:$1048576,ROW()+28,$F$8+COLUMN()-6)</f>
        <v>1055</v>
      </c>
      <c r="H16" s="95" cm="1">
        <f t="array" ref="H16">INDEX(Radiatory!$1:$1048576,ROW()+28,$F$8+COLUMN()-6)</f>
        <v>1211</v>
      </c>
      <c r="I16" s="95" cm="1">
        <f t="array" ref="I16">INDEX(Radiatory!$1:$1048576,ROW()+28,$F$8+COLUMN()-6)</f>
        <v>1659</v>
      </c>
      <c r="J16" s="95" cm="1">
        <f t="array" ref="J16">INDEX(Radiatory!$1:$1048576,ROW()+28,$J$8+COLUMN()-10)</f>
        <v>711</v>
      </c>
      <c r="K16" s="95" cm="1">
        <f t="array" ref="K16">INDEX(Radiatory!$1:$1048576,ROW()+28,$J$8+COLUMN()-10)</f>
        <v>1055</v>
      </c>
      <c r="L16" s="95" cm="1">
        <f t="array" ref="L16">INDEX(Radiatory!$1:$1048576,ROW()+28,$J$8+COLUMN()-10)</f>
        <v>1211</v>
      </c>
      <c r="M16" s="95" cm="1">
        <f t="array" ref="M16">INDEX(Radiatory!$1:$1048576,ROW()+28,$J$8+COLUMN()-10)</f>
        <v>1659</v>
      </c>
      <c r="O16" s="12">
        <f t="shared" si="0"/>
        <v>0</v>
      </c>
      <c r="Q16" s="3">
        <f>B16*'Zadání OS'!B27</f>
        <v>0</v>
      </c>
      <c r="R16" s="3">
        <f>C16*'Zadání OS'!C27</f>
        <v>0</v>
      </c>
      <c r="S16" s="3">
        <f>D16*'Zadání OS'!D27</f>
        <v>0</v>
      </c>
      <c r="T16" s="3">
        <f>E16*'Zadání OS'!E27</f>
        <v>0</v>
      </c>
      <c r="U16" s="3">
        <f>F16*'Zadání OS'!F27</f>
        <v>0</v>
      </c>
      <c r="V16" s="3">
        <f>G16*'Zadání OS'!G27</f>
        <v>0</v>
      </c>
      <c r="W16" s="3">
        <f>H16*'Zadání OS'!H27</f>
        <v>0</v>
      </c>
      <c r="X16" s="3">
        <f>I16*'Zadání OS'!I27</f>
        <v>0</v>
      </c>
      <c r="Y16" s="3">
        <f>J16*'Zadání OS'!J27</f>
        <v>0</v>
      </c>
      <c r="Z16" s="3">
        <f>K16*'Zadání OS'!K27</f>
        <v>0</v>
      </c>
      <c r="AA16" s="3">
        <f>L16*'Zadání OS'!L27</f>
        <v>0</v>
      </c>
      <c r="AB16" s="3">
        <f>M16*'Zadání OS'!M27</f>
        <v>0</v>
      </c>
    </row>
    <row r="17" spans="1:28">
      <c r="A17" s="5">
        <v>1100</v>
      </c>
      <c r="B17" s="95" cm="1">
        <f t="array" ref="B17">INDEX(Radiatory!$1:$1048576,ROW()+28,$B$8+COLUMN()-2)</f>
        <v>0</v>
      </c>
      <c r="C17" s="95" cm="1">
        <f t="array" ref="C17">INDEX(Radiatory!$1:$1048576,ROW()+28,$B$8+COLUMN()-2)</f>
        <v>474</v>
      </c>
      <c r="D17" s="95" cm="1">
        <f t="array" ref="D17">INDEX(Radiatory!$1:$1048576,ROW()+28,$B$8+COLUMN()-2)</f>
        <v>553</v>
      </c>
      <c r="E17" s="95" cm="1">
        <f t="array" ref="E17">INDEX(Radiatory!$1:$1048576,ROW()+28,$B$8+COLUMN()-2)</f>
        <v>0</v>
      </c>
      <c r="F17" s="95" cm="1">
        <f t="array" ref="F17">INDEX(Radiatory!$1:$1048576,ROW()+28,$F$8+COLUMN()-6)</f>
        <v>782</v>
      </c>
      <c r="G17" s="95" cm="1">
        <f t="array" ref="G17">INDEX(Radiatory!$1:$1048576,ROW()+28,$F$8+COLUMN()-6)</f>
        <v>1160</v>
      </c>
      <c r="H17" s="95" cm="1">
        <f t="array" ref="H17">INDEX(Radiatory!$1:$1048576,ROW()+28,$F$8+COLUMN()-6)</f>
        <v>1333</v>
      </c>
      <c r="I17" s="95" cm="1">
        <f t="array" ref="I17">INDEX(Radiatory!$1:$1048576,ROW()+28,$F$8+COLUMN()-6)</f>
        <v>1825</v>
      </c>
      <c r="J17" s="95" cm="1">
        <f t="array" ref="J17">INDEX(Radiatory!$1:$1048576,ROW()+28,$J$8+COLUMN()-10)</f>
        <v>782</v>
      </c>
      <c r="K17" s="95" cm="1">
        <f t="array" ref="K17">INDEX(Radiatory!$1:$1048576,ROW()+28,$J$8+COLUMN()-10)</f>
        <v>1160</v>
      </c>
      <c r="L17" s="95" cm="1">
        <f t="array" ref="L17">INDEX(Radiatory!$1:$1048576,ROW()+28,$J$8+COLUMN()-10)</f>
        <v>1333</v>
      </c>
      <c r="M17" s="95" cm="1">
        <f t="array" ref="M17">INDEX(Radiatory!$1:$1048576,ROW()+28,$J$8+COLUMN()-10)</f>
        <v>1825</v>
      </c>
      <c r="O17" s="12">
        <f t="shared" si="0"/>
        <v>0</v>
      </c>
      <c r="Q17" s="3">
        <f>B17*'Zadání OS'!B28</f>
        <v>0</v>
      </c>
      <c r="R17" s="3">
        <f>C17*'Zadání OS'!C28</f>
        <v>0</v>
      </c>
      <c r="S17" s="3">
        <f>D17*'Zadání OS'!D28</f>
        <v>0</v>
      </c>
      <c r="T17" s="3">
        <f>E17*'Zadání OS'!E28</f>
        <v>0</v>
      </c>
      <c r="U17" s="3">
        <f>F17*'Zadání OS'!F28</f>
        <v>0</v>
      </c>
      <c r="V17" s="3">
        <f>G17*'Zadání OS'!G28</f>
        <v>0</v>
      </c>
      <c r="W17" s="3">
        <f>H17*'Zadání OS'!H28</f>
        <v>0</v>
      </c>
      <c r="X17" s="3">
        <f>I17*'Zadání OS'!I28</f>
        <v>0</v>
      </c>
      <c r="Y17" s="3">
        <f>J17*'Zadání OS'!J28</f>
        <v>0</v>
      </c>
      <c r="Z17" s="3">
        <f>K17*'Zadání OS'!K28</f>
        <v>0</v>
      </c>
      <c r="AA17" s="3">
        <f>L17*'Zadání OS'!L28</f>
        <v>0</v>
      </c>
      <c r="AB17" s="3">
        <f>M17*'Zadání OS'!M28</f>
        <v>0</v>
      </c>
    </row>
    <row r="18" spans="1:28">
      <c r="A18" s="5">
        <v>1200</v>
      </c>
      <c r="B18" s="95" cm="1">
        <f t="array" ref="B18">INDEX(Radiatory!$1:$1048576,ROW()+28,$B$8+COLUMN()-2)</f>
        <v>0</v>
      </c>
      <c r="C18" s="95" cm="1">
        <f t="array" ref="C18">INDEX(Radiatory!$1:$1048576,ROW()+28,$B$8+COLUMN()-2)</f>
        <v>518</v>
      </c>
      <c r="D18" s="95" cm="1">
        <f t="array" ref="D18">INDEX(Radiatory!$1:$1048576,ROW()+28,$B$8+COLUMN()-2)</f>
        <v>604</v>
      </c>
      <c r="E18" s="95" cm="1">
        <f t="array" ref="E18">INDEX(Radiatory!$1:$1048576,ROW()+28,$B$8+COLUMN()-2)</f>
        <v>0</v>
      </c>
      <c r="F18" s="95" cm="1">
        <f t="array" ref="F18">INDEX(Radiatory!$1:$1048576,ROW()+28,$F$8+COLUMN()-6)</f>
        <v>853</v>
      </c>
      <c r="G18" s="95" cm="1">
        <f t="array" ref="G18">INDEX(Radiatory!$1:$1048576,ROW()+28,$F$8+COLUMN()-6)</f>
        <v>1266</v>
      </c>
      <c r="H18" s="95" cm="1">
        <f t="array" ref="H18">INDEX(Radiatory!$1:$1048576,ROW()+28,$F$8+COLUMN()-6)</f>
        <v>1454</v>
      </c>
      <c r="I18" s="95" cm="1">
        <f t="array" ref="I18">INDEX(Radiatory!$1:$1048576,ROW()+28,$F$8+COLUMN()-6)</f>
        <v>1991</v>
      </c>
      <c r="J18" s="95" cm="1">
        <f t="array" ref="J18">INDEX(Radiatory!$1:$1048576,ROW()+28,$J$8+COLUMN()-10)</f>
        <v>853</v>
      </c>
      <c r="K18" s="95" cm="1">
        <f t="array" ref="K18">INDEX(Radiatory!$1:$1048576,ROW()+28,$J$8+COLUMN()-10)</f>
        <v>1266</v>
      </c>
      <c r="L18" s="95" cm="1">
        <f t="array" ref="L18">INDEX(Radiatory!$1:$1048576,ROW()+28,$J$8+COLUMN()-10)</f>
        <v>1454</v>
      </c>
      <c r="M18" s="95" cm="1">
        <f t="array" ref="M18">INDEX(Radiatory!$1:$1048576,ROW()+28,$J$8+COLUMN()-10)</f>
        <v>1991</v>
      </c>
      <c r="O18" s="12">
        <f t="shared" si="0"/>
        <v>0</v>
      </c>
      <c r="Q18" s="3">
        <f>B18*'Zadání OS'!B29</f>
        <v>0</v>
      </c>
      <c r="R18" s="3">
        <f>C18*'Zadání OS'!C29</f>
        <v>0</v>
      </c>
      <c r="S18" s="3">
        <f>D18*'Zadání OS'!D29</f>
        <v>0</v>
      </c>
      <c r="T18" s="3">
        <f>E18*'Zadání OS'!E29</f>
        <v>0</v>
      </c>
      <c r="U18" s="3">
        <f>F18*'Zadání OS'!F29</f>
        <v>0</v>
      </c>
      <c r="V18" s="3">
        <f>G18*'Zadání OS'!G29</f>
        <v>0</v>
      </c>
      <c r="W18" s="3">
        <f>H18*'Zadání OS'!H29</f>
        <v>0</v>
      </c>
      <c r="X18" s="3">
        <f>I18*'Zadání OS'!I29</f>
        <v>0</v>
      </c>
      <c r="Y18" s="3">
        <f>J18*'Zadání OS'!J29</f>
        <v>0</v>
      </c>
      <c r="Z18" s="3">
        <f>K18*'Zadání OS'!K29</f>
        <v>0</v>
      </c>
      <c r="AA18" s="3">
        <f>L18*'Zadání OS'!L29</f>
        <v>0</v>
      </c>
      <c r="AB18" s="3">
        <f>M18*'Zadání OS'!M29</f>
        <v>0</v>
      </c>
    </row>
    <row r="19" spans="1:28">
      <c r="A19" s="5">
        <v>1400</v>
      </c>
      <c r="B19" s="95" cm="1">
        <f t="array" ref="B19">INDEX(Radiatory!$1:$1048576,ROW()+28,$B$8+COLUMN()-2)</f>
        <v>0</v>
      </c>
      <c r="C19" s="95" cm="1">
        <f t="array" ref="C19">INDEX(Radiatory!$1:$1048576,ROW()+28,$B$8+COLUMN()-2)</f>
        <v>604</v>
      </c>
      <c r="D19" s="95" cm="1">
        <f t="array" ref="D19">INDEX(Radiatory!$1:$1048576,ROW()+28,$B$8+COLUMN()-2)</f>
        <v>704</v>
      </c>
      <c r="E19" s="95" cm="1">
        <f t="array" ref="E19">INDEX(Radiatory!$1:$1048576,ROW()+28,$B$8+COLUMN()-2)</f>
        <v>0</v>
      </c>
      <c r="F19" s="95" cm="1">
        <f t="array" ref="F19">INDEX(Radiatory!$1:$1048576,ROW()+28,$F$8+COLUMN()-6)</f>
        <v>995</v>
      </c>
      <c r="G19" s="95" cm="1">
        <f t="array" ref="G19">INDEX(Radiatory!$1:$1048576,ROW()+28,$F$8+COLUMN()-6)</f>
        <v>1477</v>
      </c>
      <c r="H19" s="95" cm="1">
        <f t="array" ref="H19">INDEX(Radiatory!$1:$1048576,ROW()+28,$F$8+COLUMN()-6)</f>
        <v>1696</v>
      </c>
      <c r="I19" s="95" cm="1">
        <f t="array" ref="I19">INDEX(Radiatory!$1:$1048576,ROW()+28,$F$8+COLUMN()-6)</f>
        <v>2323</v>
      </c>
      <c r="J19" s="95" cm="1">
        <f t="array" ref="J19">INDEX(Radiatory!$1:$1048576,ROW()+28,$J$8+COLUMN()-10)</f>
        <v>995</v>
      </c>
      <c r="K19" s="95" cm="1">
        <f t="array" ref="K19">INDEX(Radiatory!$1:$1048576,ROW()+28,$J$8+COLUMN()-10)</f>
        <v>1477</v>
      </c>
      <c r="L19" s="95" cm="1">
        <f t="array" ref="L19">INDEX(Radiatory!$1:$1048576,ROW()+28,$J$8+COLUMN()-10)</f>
        <v>1696</v>
      </c>
      <c r="M19" s="95" cm="1">
        <f t="array" ref="M19">INDEX(Radiatory!$1:$1048576,ROW()+28,$J$8+COLUMN()-10)</f>
        <v>2323</v>
      </c>
      <c r="O19" s="12">
        <f t="shared" si="0"/>
        <v>0</v>
      </c>
      <c r="Q19" s="3">
        <f>B19*'Zadání OS'!B30</f>
        <v>0</v>
      </c>
      <c r="R19" s="3">
        <f>C19*'Zadání OS'!C30</f>
        <v>0</v>
      </c>
      <c r="S19" s="3">
        <f>D19*'Zadání OS'!D30</f>
        <v>0</v>
      </c>
      <c r="T19" s="3">
        <f>E19*'Zadání OS'!E30</f>
        <v>0</v>
      </c>
      <c r="U19" s="3">
        <f>F19*'Zadání OS'!F30</f>
        <v>0</v>
      </c>
      <c r="V19" s="3">
        <f>G19*'Zadání OS'!G30</f>
        <v>0</v>
      </c>
      <c r="W19" s="3">
        <f>H19*'Zadání OS'!H30</f>
        <v>0</v>
      </c>
      <c r="X19" s="3">
        <f>I19*'Zadání OS'!I30</f>
        <v>0</v>
      </c>
      <c r="Y19" s="3">
        <f>J19*'Zadání OS'!J30</f>
        <v>0</v>
      </c>
      <c r="Z19" s="3">
        <f>K19*'Zadání OS'!K30</f>
        <v>0</v>
      </c>
      <c r="AA19" s="3">
        <f>L19*'Zadání OS'!L30</f>
        <v>0</v>
      </c>
      <c r="AB19" s="3">
        <f>M19*'Zadání OS'!M30</f>
        <v>0</v>
      </c>
    </row>
    <row r="20" spans="1:28">
      <c r="A20" s="5">
        <v>1600</v>
      </c>
      <c r="B20" s="95" cm="1">
        <f t="array" ref="B20">INDEX(Radiatory!$1:$1048576,ROW()+28,$B$8+COLUMN()-2)</f>
        <v>0</v>
      </c>
      <c r="C20" s="95" cm="1">
        <f t="array" ref="C20">INDEX(Radiatory!$1:$1048576,ROW()+28,$B$8+COLUMN()-2)</f>
        <v>690</v>
      </c>
      <c r="D20" s="95" cm="1">
        <f t="array" ref="D20">INDEX(Radiatory!$1:$1048576,ROW()+28,$B$8+COLUMN()-2)</f>
        <v>805</v>
      </c>
      <c r="E20" s="95" cm="1">
        <f t="array" ref="E20">INDEX(Radiatory!$1:$1048576,ROW()+28,$B$8+COLUMN()-2)</f>
        <v>0</v>
      </c>
      <c r="F20" s="95" cm="1">
        <f t="array" ref="F20">INDEX(Radiatory!$1:$1048576,ROW()+28,$F$8+COLUMN()-6)</f>
        <v>1137</v>
      </c>
      <c r="G20" s="95" cm="1">
        <f t="array" ref="G20">INDEX(Radiatory!$1:$1048576,ROW()+28,$F$8+COLUMN()-6)</f>
        <v>1688</v>
      </c>
      <c r="H20" s="95" cm="1">
        <f t="array" ref="H20">INDEX(Radiatory!$1:$1048576,ROW()+28,$F$8+COLUMN()-6)</f>
        <v>1938</v>
      </c>
      <c r="I20" s="95" cm="1">
        <f t="array" ref="I20">INDEX(Radiatory!$1:$1048576,ROW()+28,$F$8+COLUMN()-6)</f>
        <v>2655</v>
      </c>
      <c r="J20" s="95" cm="1">
        <f t="array" ref="J20">INDEX(Radiatory!$1:$1048576,ROW()+28,$J$8+COLUMN()-10)</f>
        <v>1137</v>
      </c>
      <c r="K20" s="95" cm="1">
        <f t="array" ref="K20">INDEX(Radiatory!$1:$1048576,ROW()+28,$J$8+COLUMN()-10)</f>
        <v>1688</v>
      </c>
      <c r="L20" s="95" cm="1">
        <f t="array" ref="L20">INDEX(Radiatory!$1:$1048576,ROW()+28,$J$8+COLUMN()-10)</f>
        <v>1938</v>
      </c>
      <c r="M20" s="95" cm="1">
        <f t="array" ref="M20">INDEX(Radiatory!$1:$1048576,ROW()+28,$J$8+COLUMN()-10)</f>
        <v>2655</v>
      </c>
      <c r="O20" s="12">
        <f t="shared" si="0"/>
        <v>0</v>
      </c>
      <c r="Q20" s="3">
        <f>B20*'Zadání OS'!B31</f>
        <v>0</v>
      </c>
      <c r="R20" s="3">
        <f>C20*'Zadání OS'!C31</f>
        <v>0</v>
      </c>
      <c r="S20" s="3">
        <f>D20*'Zadání OS'!D31</f>
        <v>0</v>
      </c>
      <c r="T20" s="3">
        <f>E20*'Zadání OS'!E31</f>
        <v>0</v>
      </c>
      <c r="U20" s="3">
        <f>F20*'Zadání OS'!F31</f>
        <v>0</v>
      </c>
      <c r="V20" s="3">
        <f>G20*'Zadání OS'!G31</f>
        <v>0</v>
      </c>
      <c r="W20" s="3">
        <f>H20*'Zadání OS'!H31</f>
        <v>0</v>
      </c>
      <c r="X20" s="3">
        <f>I20*'Zadání OS'!I31</f>
        <v>0</v>
      </c>
      <c r="Y20" s="3">
        <f>J20*'Zadání OS'!J31</f>
        <v>0</v>
      </c>
      <c r="Z20" s="3">
        <f>K20*'Zadání OS'!K31</f>
        <v>0</v>
      </c>
      <c r="AA20" s="3">
        <f>L20*'Zadání OS'!L31</f>
        <v>0</v>
      </c>
      <c r="AB20" s="3">
        <f>M20*'Zadání OS'!M31</f>
        <v>0</v>
      </c>
    </row>
    <row r="21" spans="1:28">
      <c r="A21" s="5">
        <v>1800</v>
      </c>
      <c r="B21" s="95" cm="1">
        <f t="array" ref="B21">INDEX(Radiatory!$1:$1048576,ROW()+28,$B$8+COLUMN()-2)</f>
        <v>0</v>
      </c>
      <c r="C21" s="95" cm="1">
        <f t="array" ref="C21">INDEX(Radiatory!$1:$1048576,ROW()+28,$B$8+COLUMN()-2)</f>
        <v>776</v>
      </c>
      <c r="D21" s="95" cm="1">
        <f t="array" ref="D21">INDEX(Radiatory!$1:$1048576,ROW()+28,$B$8+COLUMN()-2)</f>
        <v>905</v>
      </c>
      <c r="E21" s="95" cm="1">
        <f t="array" ref="E21">INDEX(Radiatory!$1:$1048576,ROW()+28,$B$8+COLUMN()-2)</f>
        <v>0</v>
      </c>
      <c r="F21" s="95" cm="1">
        <f t="array" ref="F21">INDEX(Radiatory!$1:$1048576,ROW()+28,$F$8+COLUMN()-6)</f>
        <v>1279</v>
      </c>
      <c r="G21" s="95" cm="1">
        <f t="array" ref="G21">INDEX(Radiatory!$1:$1048576,ROW()+28,$F$8+COLUMN()-6)</f>
        <v>1899</v>
      </c>
      <c r="H21" s="95" cm="1">
        <f t="array" ref="H21">INDEX(Radiatory!$1:$1048576,ROW()+28,$F$8+COLUMN()-6)</f>
        <v>2181</v>
      </c>
      <c r="I21" s="95" cm="1">
        <f t="array" ref="I21">INDEX(Radiatory!$1:$1048576,ROW()+28,$F$8+COLUMN()-6)</f>
        <v>2986</v>
      </c>
      <c r="J21" s="95" cm="1">
        <f t="array" ref="J21">INDEX(Radiatory!$1:$1048576,ROW()+28,$J$8+COLUMN()-10)</f>
        <v>1279</v>
      </c>
      <c r="K21" s="95" cm="1">
        <f t="array" ref="K21">INDEX(Radiatory!$1:$1048576,ROW()+28,$J$8+COLUMN()-10)</f>
        <v>1899</v>
      </c>
      <c r="L21" s="95" cm="1">
        <f t="array" ref="L21">INDEX(Radiatory!$1:$1048576,ROW()+28,$J$8+COLUMN()-10)</f>
        <v>2181</v>
      </c>
      <c r="M21" s="95" cm="1">
        <f t="array" ref="M21">INDEX(Radiatory!$1:$1048576,ROW()+28,$J$8+COLUMN()-10)</f>
        <v>2986</v>
      </c>
      <c r="O21" s="12">
        <f t="shared" si="0"/>
        <v>0</v>
      </c>
      <c r="Q21" s="3">
        <f>B21*'Zadání OS'!B32</f>
        <v>0</v>
      </c>
      <c r="R21" s="3">
        <f>C21*'Zadání OS'!C32</f>
        <v>0</v>
      </c>
      <c r="S21" s="3">
        <f>D21*'Zadání OS'!D32</f>
        <v>0</v>
      </c>
      <c r="T21" s="3">
        <f>E21*'Zadání OS'!E32</f>
        <v>0</v>
      </c>
      <c r="U21" s="3">
        <f>F21*'Zadání OS'!F32</f>
        <v>0</v>
      </c>
      <c r="V21" s="3">
        <f>G21*'Zadání OS'!G32</f>
        <v>0</v>
      </c>
      <c r="W21" s="3">
        <f>H21*'Zadání OS'!H32</f>
        <v>0</v>
      </c>
      <c r="X21" s="3">
        <f>I21*'Zadání OS'!I32</f>
        <v>0</v>
      </c>
      <c r="Y21" s="3">
        <f>J21*'Zadání OS'!J32</f>
        <v>0</v>
      </c>
      <c r="Z21" s="3">
        <f>K21*'Zadání OS'!K32</f>
        <v>0</v>
      </c>
      <c r="AA21" s="3">
        <f>L21*'Zadání OS'!L32</f>
        <v>0</v>
      </c>
      <c r="AB21" s="3">
        <f>M21*'Zadání OS'!M32</f>
        <v>0</v>
      </c>
    </row>
    <row r="22" spans="1:28">
      <c r="A22" s="5">
        <v>2000</v>
      </c>
      <c r="B22" s="95" cm="1">
        <f t="array" ref="B22">INDEX(Radiatory!$1:$1048576,ROW()+28,$B$8+COLUMN()-2)</f>
        <v>0</v>
      </c>
      <c r="C22" s="95" cm="1">
        <f t="array" ref="C22">INDEX(Radiatory!$1:$1048576,ROW()+28,$B$8+COLUMN()-2)</f>
        <v>863</v>
      </c>
      <c r="D22" s="95" cm="1">
        <f t="array" ref="D22">INDEX(Radiatory!$1:$1048576,ROW()+28,$B$8+COLUMN()-2)</f>
        <v>1006</v>
      </c>
      <c r="E22" s="95" cm="1">
        <f t="array" ref="E22">INDEX(Radiatory!$1:$1048576,ROW()+28,$B$8+COLUMN()-2)</f>
        <v>0</v>
      </c>
      <c r="F22" s="95" cm="1">
        <f t="array" ref="F22">INDEX(Radiatory!$1:$1048576,ROW()+28,$F$8+COLUMN()-6)</f>
        <v>1421</v>
      </c>
      <c r="G22" s="95" cm="1">
        <f t="array" ref="G22">INDEX(Radiatory!$1:$1048576,ROW()+28,$F$8+COLUMN()-6)</f>
        <v>2110</v>
      </c>
      <c r="H22" s="95" cm="1">
        <f t="array" ref="H22">INDEX(Radiatory!$1:$1048576,ROW()+28,$F$8+COLUMN()-6)</f>
        <v>2423</v>
      </c>
      <c r="I22" s="95" cm="1">
        <f t="array" ref="I22">INDEX(Radiatory!$1:$1048576,ROW()+28,$F$8+COLUMN()-6)</f>
        <v>3318</v>
      </c>
      <c r="J22" s="95" cm="1">
        <f t="array" ref="J22">INDEX(Radiatory!$1:$1048576,ROW()+28,$J$8+COLUMN()-10)</f>
        <v>1421</v>
      </c>
      <c r="K22" s="95" cm="1">
        <f t="array" ref="K22">INDEX(Radiatory!$1:$1048576,ROW()+28,$J$8+COLUMN()-10)</f>
        <v>2110</v>
      </c>
      <c r="L22" s="95" cm="1">
        <f t="array" ref="L22">INDEX(Radiatory!$1:$1048576,ROW()+28,$J$8+COLUMN()-10)</f>
        <v>2423</v>
      </c>
      <c r="M22" s="95" cm="1">
        <f t="array" ref="M22">INDEX(Radiatory!$1:$1048576,ROW()+28,$J$8+COLUMN()-10)</f>
        <v>3318</v>
      </c>
      <c r="O22" s="12">
        <f t="shared" si="0"/>
        <v>0</v>
      </c>
      <c r="Q22" s="3">
        <f>B22*'Zadání OS'!B33</f>
        <v>0</v>
      </c>
      <c r="R22" s="3">
        <f>C22*'Zadání OS'!C33</f>
        <v>0</v>
      </c>
      <c r="S22" s="3">
        <f>D22*'Zadání OS'!D33</f>
        <v>0</v>
      </c>
      <c r="T22" s="3">
        <f>E22*'Zadání OS'!E33</f>
        <v>0</v>
      </c>
      <c r="U22" s="3">
        <f>F22*'Zadání OS'!F33</f>
        <v>0</v>
      </c>
      <c r="V22" s="3">
        <f>G22*'Zadání OS'!G33</f>
        <v>0</v>
      </c>
      <c r="W22" s="3">
        <f>H22*'Zadání OS'!H33</f>
        <v>0</v>
      </c>
      <c r="X22" s="3">
        <f>I22*'Zadání OS'!I33</f>
        <v>0</v>
      </c>
      <c r="Y22" s="3">
        <f>J22*'Zadání OS'!J33</f>
        <v>0</v>
      </c>
      <c r="Z22" s="3">
        <f>K22*'Zadání OS'!K33</f>
        <v>0</v>
      </c>
      <c r="AA22" s="3">
        <f>L22*'Zadání OS'!L33</f>
        <v>0</v>
      </c>
      <c r="AB22" s="3">
        <f>M22*'Zadání OS'!M33</f>
        <v>0</v>
      </c>
    </row>
    <row r="23" spans="1:28">
      <c r="A23" s="5">
        <v>2300</v>
      </c>
      <c r="B23" s="95" cm="1">
        <f t="array" ref="B23">INDEX(Radiatory!$1:$1048576,ROW()+28,$B$8+COLUMN()-2)</f>
        <v>0</v>
      </c>
      <c r="C23" s="95" cm="1">
        <f t="array" ref="C23">INDEX(Radiatory!$1:$1048576,ROW()+28,$B$8+COLUMN()-2)</f>
        <v>992</v>
      </c>
      <c r="D23" s="95" cm="1">
        <f t="array" ref="D23">INDEX(Radiatory!$1:$1048576,ROW()+28,$B$8+COLUMN()-2)</f>
        <v>1157</v>
      </c>
      <c r="E23" s="95" cm="1">
        <f t="array" ref="E23">INDEX(Radiatory!$1:$1048576,ROW()+28,$B$8+COLUMN()-2)</f>
        <v>0</v>
      </c>
      <c r="F23" s="95" cm="1">
        <f t="array" ref="F23">INDEX(Radiatory!$1:$1048576,ROW()+28,$F$8+COLUMN()-6)</f>
        <v>1635</v>
      </c>
      <c r="G23" s="95" cm="1">
        <f t="array" ref="G23">INDEX(Radiatory!$1:$1048576,ROW()+28,$F$8+COLUMN()-6)</f>
        <v>2426</v>
      </c>
      <c r="H23" s="95" cm="1">
        <f t="array" ref="H23">INDEX(Radiatory!$1:$1048576,ROW()+28,$F$8+COLUMN()-6)</f>
        <v>2786</v>
      </c>
      <c r="I23" s="95" cm="1">
        <f t="array" ref="I23">INDEX(Radiatory!$1:$1048576,ROW()+28,$F$8+COLUMN()-6)</f>
        <v>0</v>
      </c>
      <c r="J23" s="95" cm="1">
        <f t="array" ref="J23">INDEX(Radiatory!$1:$1048576,ROW()+28,$J$8+COLUMN()-10)</f>
        <v>1635</v>
      </c>
      <c r="K23" s="95" cm="1">
        <f t="array" ref="K23">INDEX(Radiatory!$1:$1048576,ROW()+28,$J$8+COLUMN()-10)</f>
        <v>2426</v>
      </c>
      <c r="L23" s="95" cm="1">
        <f t="array" ref="L23">INDEX(Radiatory!$1:$1048576,ROW()+28,$J$8+COLUMN()-10)</f>
        <v>2786</v>
      </c>
      <c r="M23" s="95" cm="1">
        <f t="array" ref="M23">INDEX(Radiatory!$1:$1048576,ROW()+28,$J$8+COLUMN()-10)</f>
        <v>0</v>
      </c>
      <c r="O23" s="12"/>
    </row>
    <row r="24" spans="1:28">
      <c r="A24" s="5">
        <v>2600</v>
      </c>
      <c r="B24" s="95" cm="1">
        <f t="array" ref="B24">INDEX(Radiatory!$1:$1048576,ROW()+28,$B$8+COLUMN()-2)</f>
        <v>0</v>
      </c>
      <c r="C24" s="95" cm="1">
        <f t="array" ref="C24">INDEX(Radiatory!$1:$1048576,ROW()+28,$B$8+COLUMN()-2)</f>
        <v>1121</v>
      </c>
      <c r="D24" s="95" cm="1">
        <f t="array" ref="D24">INDEX(Radiatory!$1:$1048576,ROW()+28,$B$8+COLUMN()-2)</f>
        <v>1308</v>
      </c>
      <c r="E24" s="95" cm="1">
        <f t="array" ref="E24">INDEX(Radiatory!$1:$1048576,ROW()+28,$B$8+COLUMN()-2)</f>
        <v>0</v>
      </c>
      <c r="F24" s="95" cm="1">
        <f t="array" ref="F24">INDEX(Radiatory!$1:$1048576,ROW()+28,$F$8+COLUMN()-6)</f>
        <v>1848</v>
      </c>
      <c r="G24" s="95" cm="1">
        <f t="array" ref="G24">INDEX(Radiatory!$1:$1048576,ROW()+28,$F$8+COLUMN()-6)</f>
        <v>2742</v>
      </c>
      <c r="H24" s="95" cm="1">
        <f t="array" ref="H24">INDEX(Radiatory!$1:$1048576,ROW()+28,$F$8+COLUMN()-6)</f>
        <v>3150</v>
      </c>
      <c r="I24" s="95" cm="1">
        <f t="array" ref="I24">INDEX(Radiatory!$1:$1048576,ROW()+28,$F$8+COLUMN()-6)</f>
        <v>0</v>
      </c>
      <c r="J24" s="95" cm="1">
        <f t="array" ref="J24">INDEX(Radiatory!$1:$1048576,ROW()+28,$J$8+COLUMN()-10)</f>
        <v>1848</v>
      </c>
      <c r="K24" s="95" cm="1">
        <f t="array" ref="K24">INDEX(Radiatory!$1:$1048576,ROW()+28,$J$8+COLUMN()-10)</f>
        <v>2742</v>
      </c>
      <c r="L24" s="95" cm="1">
        <f t="array" ref="L24">INDEX(Radiatory!$1:$1048576,ROW()+28,$J$8+COLUMN()-10)</f>
        <v>3150</v>
      </c>
      <c r="M24" s="95" cm="1">
        <f t="array" ref="M24">INDEX(Radiatory!$1:$1048576,ROW()+28,$J$8+COLUMN()-10)</f>
        <v>0</v>
      </c>
      <c r="O24" s="12"/>
    </row>
    <row r="25" spans="1:28">
      <c r="A25" s="5">
        <v>3000</v>
      </c>
      <c r="B25" s="95" cm="1">
        <f t="array" ref="B25">INDEX(Radiatory!$1:$1048576,ROW()+28,$B$8+COLUMN()-2)</f>
        <v>0</v>
      </c>
      <c r="C25" s="95" cm="1">
        <f t="array" ref="C25">INDEX(Radiatory!$1:$1048576,ROW()+28,$B$8+COLUMN()-2)</f>
        <v>1294</v>
      </c>
      <c r="D25" s="95" cm="1">
        <f t="array" ref="D25">INDEX(Radiatory!$1:$1048576,ROW()+28,$B$8+COLUMN()-2)</f>
        <v>1509</v>
      </c>
      <c r="E25" s="95" cm="1">
        <f t="array" ref="E25">INDEX(Radiatory!$1:$1048576,ROW()+28,$B$8+COLUMN()-2)</f>
        <v>0</v>
      </c>
      <c r="F25" s="95" cm="1">
        <f t="array" ref="F25">INDEX(Radiatory!$1:$1048576,ROW()+28,$F$8+COLUMN()-6)</f>
        <v>2132</v>
      </c>
      <c r="G25" s="95" cm="1">
        <f t="array" ref="G25">INDEX(Radiatory!$1:$1048576,ROW()+28,$F$8+COLUMN()-6)</f>
        <v>3165</v>
      </c>
      <c r="H25" s="95" cm="1">
        <f t="array" ref="H25">INDEX(Radiatory!$1:$1048576,ROW()+28,$F$8+COLUMN()-6)</f>
        <v>3634</v>
      </c>
      <c r="I25" s="95" cm="1">
        <f t="array" ref="I25">INDEX(Radiatory!$1:$1048576,ROW()+28,$F$8+COLUMN()-6)</f>
        <v>0</v>
      </c>
      <c r="J25" s="95" cm="1">
        <f t="array" ref="J25">INDEX(Radiatory!$1:$1048576,ROW()+28,$J$8+COLUMN()-10)</f>
        <v>2132</v>
      </c>
      <c r="K25" s="95" cm="1">
        <f t="array" ref="K25">INDEX(Radiatory!$1:$1048576,ROW()+28,$J$8+COLUMN()-10)</f>
        <v>3165</v>
      </c>
      <c r="L25" s="95" cm="1">
        <f t="array" ref="L25">INDEX(Radiatory!$1:$1048576,ROW()+28,$J$8+COLUMN()-10)</f>
        <v>3634</v>
      </c>
      <c r="M25" s="95" cm="1">
        <f t="array" ref="M25">INDEX(Radiatory!$1:$1048576,ROW()+28,$J$8+COLUMN()-10)</f>
        <v>0</v>
      </c>
      <c r="O25" s="12">
        <f t="shared" si="0"/>
        <v>0</v>
      </c>
      <c r="Q25" s="3">
        <f>B25*'Zadání OS'!B36</f>
        <v>0</v>
      </c>
      <c r="R25" s="3">
        <f>C25*'Zadání OS'!C36</f>
        <v>0</v>
      </c>
      <c r="S25" s="3">
        <f>D25*'Zadání OS'!D36</f>
        <v>0</v>
      </c>
      <c r="T25" s="3">
        <f>E25*'Zadání OS'!E36</f>
        <v>0</v>
      </c>
      <c r="U25" s="3">
        <f>F25*'Zadání OS'!F36</f>
        <v>0</v>
      </c>
      <c r="V25" s="3">
        <f>G25*'Zadání OS'!G36</f>
        <v>0</v>
      </c>
      <c r="W25" s="3">
        <f>H25*'Zadání OS'!H36</f>
        <v>0</v>
      </c>
      <c r="X25" s="3">
        <f>I25*'Zadání OS'!I36</f>
        <v>0</v>
      </c>
      <c r="Y25" s="3">
        <f>J25*'Zadání OS'!J36</f>
        <v>0</v>
      </c>
      <c r="Z25" s="3">
        <f>K25*'Zadání OS'!K36</f>
        <v>0</v>
      </c>
      <c r="AA25" s="3">
        <f>L25*'Zadání OS'!L36</f>
        <v>0</v>
      </c>
      <c r="AB25" s="3">
        <f>M25*'Zadání OS'!M36</f>
        <v>0</v>
      </c>
    </row>
    <row r="26" spans="1:28">
      <c r="O26" s="12"/>
    </row>
    <row r="27" spans="1:28">
      <c r="A27" s="5" t="s">
        <v>18</v>
      </c>
      <c r="B27" s="3" t="s">
        <v>19</v>
      </c>
      <c r="O27" s="12"/>
    </row>
    <row r="28" spans="1:28">
      <c r="A28" s="49" t="s">
        <v>56</v>
      </c>
      <c r="B28" s="4" t="s">
        <v>21</v>
      </c>
      <c r="C28" s="5"/>
      <c r="D28" s="3" t="s">
        <v>35</v>
      </c>
      <c r="G28" s="96" t="s">
        <v>131</v>
      </c>
      <c r="I28" s="96" t="s">
        <v>140</v>
      </c>
      <c r="J28" s="3">
        <v>1.27</v>
      </c>
      <c r="O28" s="12"/>
    </row>
    <row r="29" spans="1:28">
      <c r="A29" s="5">
        <v>350</v>
      </c>
      <c r="B29" s="3">
        <v>160</v>
      </c>
      <c r="D29" s="15">
        <f t="shared" ref="D29:D36" si="1">G29*POWER(OTkoef,clankova)</f>
        <v>35.1</v>
      </c>
      <c r="G29" s="15">
        <v>35.1</v>
      </c>
      <c r="O29" s="12">
        <f>D29*'Zadání OS'!D40</f>
        <v>0</v>
      </c>
    </row>
    <row r="30" spans="1:28">
      <c r="A30" s="5">
        <v>500</v>
      </c>
      <c r="B30" s="3">
        <v>70</v>
      </c>
      <c r="D30" s="15">
        <f t="shared" si="1"/>
        <v>27.4</v>
      </c>
      <c r="G30" s="15">
        <v>27.4</v>
      </c>
      <c r="O30" s="12">
        <f>D30*'Zadání OS'!D41</f>
        <v>0</v>
      </c>
    </row>
    <row r="31" spans="1:28">
      <c r="A31" s="5">
        <v>500</v>
      </c>
      <c r="B31" s="3">
        <v>110</v>
      </c>
      <c r="D31" s="15">
        <f t="shared" si="1"/>
        <v>36.9</v>
      </c>
      <c r="G31" s="15">
        <v>36.9</v>
      </c>
      <c r="O31" s="12">
        <f>D31*'Zadání OS'!D42</f>
        <v>0</v>
      </c>
    </row>
    <row r="32" spans="1:28">
      <c r="A32" s="5">
        <v>500</v>
      </c>
      <c r="B32" s="3">
        <v>160</v>
      </c>
      <c r="D32" s="15">
        <f t="shared" si="1"/>
        <v>46.7</v>
      </c>
      <c r="G32" s="15">
        <v>46.7</v>
      </c>
      <c r="O32" s="12">
        <f>D32*'Zadání OS'!D43</f>
        <v>0</v>
      </c>
    </row>
    <row r="33" spans="1:20">
      <c r="A33" s="5">
        <v>500</v>
      </c>
      <c r="B33" s="3">
        <v>220</v>
      </c>
      <c r="D33" s="15">
        <f t="shared" si="1"/>
        <v>59.9</v>
      </c>
      <c r="G33" s="15">
        <v>59.9</v>
      </c>
      <c r="O33" s="12">
        <f>D33*'Zadání OS'!D44</f>
        <v>0</v>
      </c>
    </row>
    <row r="34" spans="1:20">
      <c r="A34" s="5">
        <v>600</v>
      </c>
      <c r="B34" s="3">
        <v>160</v>
      </c>
      <c r="D34" s="15">
        <f t="shared" si="1"/>
        <v>56</v>
      </c>
      <c r="G34" s="15">
        <v>56</v>
      </c>
      <c r="O34" s="12">
        <f>D34*'Zadání OS'!D45</f>
        <v>0</v>
      </c>
    </row>
    <row r="35" spans="1:20">
      <c r="A35" s="5">
        <v>900</v>
      </c>
      <c r="B35" s="3">
        <v>70</v>
      </c>
      <c r="D35" s="15">
        <f t="shared" si="1"/>
        <v>44.1</v>
      </c>
      <c r="G35" s="15">
        <v>44.1</v>
      </c>
      <c r="O35" s="12">
        <f>D35*'Zadání OS'!D46</f>
        <v>0</v>
      </c>
    </row>
    <row r="36" spans="1:20">
      <c r="A36" s="5">
        <v>900</v>
      </c>
      <c r="B36" s="3">
        <v>160</v>
      </c>
      <c r="D36" s="15">
        <f t="shared" si="1"/>
        <v>74.900000000000006</v>
      </c>
      <c r="G36" s="15">
        <v>74.900000000000006</v>
      </c>
      <c r="O36" s="12">
        <f>D36*'Zadání OS'!D47</f>
        <v>0</v>
      </c>
    </row>
    <row r="37" spans="1:20">
      <c r="O37" s="12"/>
    </row>
    <row r="38" spans="1:20">
      <c r="A38" s="5" t="s">
        <v>23</v>
      </c>
      <c r="B38" s="3" t="s">
        <v>33</v>
      </c>
      <c r="I38" s="96" t="s">
        <v>141</v>
      </c>
      <c r="J38" s="3">
        <v>1.25</v>
      </c>
      <c r="O38" s="12"/>
    </row>
    <row r="39" spans="1:20">
      <c r="A39" s="5" t="s">
        <v>20</v>
      </c>
      <c r="B39" s="4" t="s">
        <v>24</v>
      </c>
      <c r="C39" s="5"/>
      <c r="I39" s="96" t="s">
        <v>131</v>
      </c>
      <c r="O39" s="12"/>
    </row>
    <row r="40" spans="1:20">
      <c r="B40" s="4">
        <v>450</v>
      </c>
      <c r="C40" s="5">
        <v>500</v>
      </c>
      <c r="D40" s="3">
        <v>600</v>
      </c>
      <c r="E40" s="3">
        <v>750</v>
      </c>
      <c r="I40" s="4">
        <v>450</v>
      </c>
      <c r="J40" s="5">
        <v>500</v>
      </c>
      <c r="K40" s="3">
        <v>600</v>
      </c>
      <c r="L40" s="3">
        <v>750</v>
      </c>
      <c r="O40" s="12"/>
    </row>
    <row r="41" spans="1:20">
      <c r="A41" s="5">
        <v>700</v>
      </c>
      <c r="B41" s="95">
        <f t="shared" ref="B41:E45" si="2">I41*POWER(OTkoef,koupelnova)</f>
        <v>287</v>
      </c>
      <c r="C41" s="95">
        <f t="shared" si="2"/>
        <v>315</v>
      </c>
      <c r="D41" s="95">
        <f t="shared" si="2"/>
        <v>370</v>
      </c>
      <c r="E41" s="95">
        <f t="shared" si="2"/>
        <v>450</v>
      </c>
      <c r="I41" s="14">
        <v>287</v>
      </c>
      <c r="J41" s="14">
        <v>315</v>
      </c>
      <c r="K41" s="14">
        <v>370</v>
      </c>
      <c r="L41" s="14">
        <v>450</v>
      </c>
      <c r="O41" s="12">
        <f>SUM(Q41:T41)</f>
        <v>0</v>
      </c>
      <c r="Q41" s="3">
        <f>B41*'Zadání OS'!B52</f>
        <v>0</v>
      </c>
      <c r="R41" s="3">
        <f>C41*'Zadání OS'!C52</f>
        <v>0</v>
      </c>
      <c r="S41" s="3">
        <f>D41*'Zadání OS'!D52</f>
        <v>0</v>
      </c>
      <c r="T41" s="3">
        <f>E41*'Zadání OS'!E52</f>
        <v>0</v>
      </c>
    </row>
    <row r="42" spans="1:20">
      <c r="A42" s="5">
        <v>900</v>
      </c>
      <c r="B42" s="95">
        <f t="shared" si="2"/>
        <v>369</v>
      </c>
      <c r="C42" s="95">
        <f t="shared" si="2"/>
        <v>405</v>
      </c>
      <c r="D42" s="95">
        <f t="shared" si="2"/>
        <v>475</v>
      </c>
      <c r="E42" s="95">
        <f t="shared" si="2"/>
        <v>579</v>
      </c>
      <c r="I42" s="14">
        <v>369</v>
      </c>
      <c r="J42" s="14">
        <v>405</v>
      </c>
      <c r="K42" s="14">
        <v>475</v>
      </c>
      <c r="L42" s="14">
        <v>579</v>
      </c>
      <c r="O42" s="12">
        <f t="shared" ref="O42:O45" si="3">SUM(Q42:T42)</f>
        <v>0</v>
      </c>
      <c r="Q42" s="3">
        <f>B42*'Zadání OS'!B53</f>
        <v>0</v>
      </c>
      <c r="R42" s="3">
        <f>C42*'Zadání OS'!C53</f>
        <v>0</v>
      </c>
      <c r="S42" s="3">
        <f>D42*'Zadání OS'!D53</f>
        <v>0</v>
      </c>
      <c r="T42" s="3">
        <f>E42*'Zadání OS'!E53</f>
        <v>0</v>
      </c>
    </row>
    <row r="43" spans="1:20">
      <c r="A43" s="5">
        <v>1200</v>
      </c>
      <c r="B43" s="95">
        <f t="shared" si="2"/>
        <v>504</v>
      </c>
      <c r="C43" s="95">
        <f t="shared" si="2"/>
        <v>553</v>
      </c>
      <c r="D43" s="95">
        <f t="shared" si="2"/>
        <v>650</v>
      </c>
      <c r="E43" s="95">
        <f t="shared" si="2"/>
        <v>791</v>
      </c>
      <c r="I43" s="14">
        <v>504</v>
      </c>
      <c r="J43" s="14">
        <v>553</v>
      </c>
      <c r="K43" s="14">
        <v>650</v>
      </c>
      <c r="L43" s="14">
        <v>791</v>
      </c>
      <c r="O43" s="12">
        <f t="shared" si="3"/>
        <v>0</v>
      </c>
      <c r="Q43" s="3">
        <f>B43*'Zadání OS'!B54</f>
        <v>0</v>
      </c>
      <c r="R43" s="3">
        <f>C43*'Zadání OS'!C54</f>
        <v>0</v>
      </c>
      <c r="S43" s="3">
        <f>D43*'Zadání OS'!D54</f>
        <v>0</v>
      </c>
      <c r="T43" s="3">
        <f>E43*'Zadání OS'!E54</f>
        <v>0</v>
      </c>
    </row>
    <row r="44" spans="1:20">
      <c r="A44" s="5">
        <v>1500</v>
      </c>
      <c r="B44" s="95">
        <f t="shared" si="2"/>
        <v>626</v>
      </c>
      <c r="C44" s="95">
        <f t="shared" si="2"/>
        <v>687</v>
      </c>
      <c r="D44" s="95">
        <f t="shared" si="2"/>
        <v>808</v>
      </c>
      <c r="E44" s="95">
        <f t="shared" si="2"/>
        <v>984</v>
      </c>
      <c r="I44" s="14">
        <v>626</v>
      </c>
      <c r="J44" s="14">
        <v>687</v>
      </c>
      <c r="K44" s="14">
        <v>808</v>
      </c>
      <c r="L44" s="14">
        <v>984</v>
      </c>
      <c r="O44" s="12">
        <f t="shared" si="3"/>
        <v>0</v>
      </c>
      <c r="Q44" s="3">
        <f>B44*'Zadání OS'!B55</f>
        <v>0</v>
      </c>
      <c r="R44" s="3">
        <f>C44*'Zadání OS'!C55</f>
        <v>0</v>
      </c>
      <c r="S44" s="3">
        <f>D44*'Zadání OS'!D55</f>
        <v>0</v>
      </c>
      <c r="T44" s="3">
        <f>E44*'Zadání OS'!E55</f>
        <v>0</v>
      </c>
    </row>
    <row r="45" spans="1:20">
      <c r="A45" s="5">
        <v>1800</v>
      </c>
      <c r="B45" s="95">
        <f t="shared" si="2"/>
        <v>772</v>
      </c>
      <c r="C45" s="95">
        <f t="shared" si="2"/>
        <v>848</v>
      </c>
      <c r="D45" s="95">
        <f t="shared" si="2"/>
        <v>996</v>
      </c>
      <c r="E45" s="95">
        <f t="shared" si="2"/>
        <v>1213</v>
      </c>
      <c r="I45" s="14">
        <v>772</v>
      </c>
      <c r="J45" s="14">
        <v>848</v>
      </c>
      <c r="K45" s="14">
        <v>996</v>
      </c>
      <c r="L45" s="14">
        <v>1213</v>
      </c>
      <c r="O45" s="12">
        <f t="shared" si="3"/>
        <v>0</v>
      </c>
      <c r="Q45" s="3">
        <f>B45*'Zadání OS'!B56</f>
        <v>0</v>
      </c>
      <c r="R45" s="3">
        <f>C45*'Zadání OS'!C56</f>
        <v>0</v>
      </c>
      <c r="S45" s="3">
        <f>D45*'Zadání OS'!D56</f>
        <v>0</v>
      </c>
      <c r="T45" s="3">
        <f>E45*'Zadání OS'!E56</f>
        <v>0</v>
      </c>
    </row>
    <row r="46" spans="1:20">
      <c r="A46" s="5" t="s">
        <v>25</v>
      </c>
      <c r="B46" s="3" t="s">
        <v>26</v>
      </c>
      <c r="E46" s="3" t="s">
        <v>27</v>
      </c>
      <c r="O46" s="12"/>
    </row>
    <row r="47" spans="1:20">
      <c r="B47" s="95">
        <f>I47*POWER(OTkoef,1.3)</f>
        <v>0</v>
      </c>
      <c r="E47" s="3">
        <f>'Zadání OS'!E58</f>
        <v>0</v>
      </c>
      <c r="I47" s="3">
        <f>'Zadání OS'!B58</f>
        <v>0</v>
      </c>
      <c r="O47" s="12">
        <f>B47*E47</f>
        <v>0</v>
      </c>
    </row>
    <row r="48" spans="1:20">
      <c r="B48" s="95">
        <f>I48*POWER(OTkoef,1.3)</f>
        <v>0</v>
      </c>
      <c r="E48" s="3">
        <f>'Zadání OS'!E59</f>
        <v>0</v>
      </c>
      <c r="I48" s="3">
        <f>'Zadání OS'!B59</f>
        <v>0</v>
      </c>
      <c r="O48" s="12">
        <f t="shared" ref="O48:O51" si="4">B48*E48</f>
        <v>0</v>
      </c>
    </row>
    <row r="49" spans="1:15">
      <c r="B49" s="95">
        <f>I49*POWER(OTkoef,1.3)</f>
        <v>0</v>
      </c>
      <c r="E49" s="3">
        <f>'Zadání OS'!E60</f>
        <v>0</v>
      </c>
      <c r="I49" s="3">
        <f>'Zadání OS'!B60</f>
        <v>0</v>
      </c>
      <c r="O49" s="12">
        <f t="shared" si="4"/>
        <v>0</v>
      </c>
    </row>
    <row r="50" spans="1:15">
      <c r="B50" s="95">
        <f>I50*POWER(OTkoef,1.3)</f>
        <v>0</v>
      </c>
      <c r="E50" s="3">
        <f>'Zadání OS'!E61</f>
        <v>0</v>
      </c>
      <c r="I50" s="3">
        <f>'Zadání OS'!B61</f>
        <v>0</v>
      </c>
      <c r="O50" s="12">
        <f t="shared" si="4"/>
        <v>0</v>
      </c>
    </row>
    <row r="51" spans="1:15" ht="15.75" thickBot="1">
      <c r="B51" s="95">
        <f>I51*POWER(OTkoef,1.3)</f>
        <v>0</v>
      </c>
      <c r="E51" s="3">
        <f>'Zadání OS'!E62</f>
        <v>0</v>
      </c>
      <c r="I51" s="3">
        <f>'Zadání OS'!B62</f>
        <v>0</v>
      </c>
      <c r="O51" s="13">
        <f t="shared" si="4"/>
        <v>0</v>
      </c>
    </row>
    <row r="54" spans="1:15">
      <c r="A54" s="5" t="s">
        <v>28</v>
      </c>
      <c r="E54" s="3" t="s">
        <v>29</v>
      </c>
      <c r="I54" s="3" t="s">
        <v>30</v>
      </c>
    </row>
  </sheetData>
  <sheetProtection algorithmName="SHA-512" hashValue="xLBt/CKKV+jYBJbZZhW5tdAZXyd7rsmqS3oPl0jedqnlUtCsIGr7T2AIutcPQAheotlAk2I69nI/wCgvb2rQ9w==" saltValue="YIupM8VgxzVqoQLbpcCEOg==" spinCount="100000" sheet="1" objects="1" scenarios="1"/>
  <mergeCells count="4">
    <mergeCell ref="B7:M7"/>
    <mergeCell ref="B8:E8"/>
    <mergeCell ref="F8:I8"/>
    <mergeCell ref="J8:M8"/>
  </mergeCells>
  <pageMargins left="0.7" right="0.7" top="0.78740157499999996" bottom="0.78740157499999996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1DB14A953263E147B67AC4882A941F90" ma:contentTypeVersion="14" ma:contentTypeDescription="Vytvoří nový dokument" ma:contentTypeScope="" ma:versionID="1b0c6ff994dc18f94da6b06e0bb11214">
  <xsd:schema xmlns:xsd="http://www.w3.org/2001/XMLSchema" xmlns:xs="http://www.w3.org/2001/XMLSchema" xmlns:p="http://schemas.microsoft.com/office/2006/metadata/properties" xmlns:ns2="a84e7329-8f5e-443f-a7e3-30c0fa12bd4c" xmlns:ns3="21821940-c806-4b60-89bb-260442516536" targetNamespace="http://schemas.microsoft.com/office/2006/metadata/properties" ma:root="true" ma:fieldsID="91fca378ac93a682a65fe3fb97b421df" ns2:_="" ns3:_="">
    <xsd:import namespace="a84e7329-8f5e-443f-a7e3-30c0fa12bd4c"/>
    <xsd:import namespace="21821940-c806-4b60-89bb-26044251653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Location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84e7329-8f5e-443f-a7e3-30c0fa12bd4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18" nillable="true" ma:taxonomy="true" ma:internalName="lcf76f155ced4ddcb4097134ff3c332f" ma:taxonomyFieldName="MediaServiceImageTags" ma:displayName="Značky obrázků" ma:readOnly="false" ma:fieldId="{5cf76f15-5ced-4ddc-b409-7134ff3c332f}" ma:taxonomyMulti="true" ma:sspId="77ad8647-d6d6-4a1d-a25f-ca5f6625ff1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1821940-c806-4b60-89bb-260442516536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  <xsd:element name="TaxCatchAll" ma:index="19" nillable="true" ma:displayName="Taxonomy Catch All Column" ma:hidden="true" ma:list="{9defa474-0651-4b43-af7a-9c30c610a96e}" ma:internalName="TaxCatchAll" ma:showField="CatchAllData" ma:web="21821940-c806-4b60-89bb-26044251653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21821940-c806-4b60-89bb-260442516536" xsi:nil="true"/>
    <lcf76f155ced4ddcb4097134ff3c332f xmlns="a84e7329-8f5e-443f-a7e3-30c0fa12bd4c">
      <Terms xmlns="http://schemas.microsoft.com/office/infopath/2007/PartnerControls"/>
    </lcf76f155ced4ddcb4097134ff3c332f>
    <SharedWithUsers xmlns="21821940-c806-4b60-89bb-260442516536">
      <UserInfo>
        <DisplayName>Tomáš Vanický</DisplayName>
        <AccountId>11</AccountId>
        <AccountType/>
      </UserInfo>
    </SharedWithUsers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82C86E3-E736-4C0B-B1F3-5E16A1EC0DA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84e7329-8f5e-443f-a7e3-30c0fa12bd4c"/>
    <ds:schemaRef ds:uri="21821940-c806-4b60-89bb-26044251653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0F6DF12-AF00-4596-B25F-4EC6E40E7FB4}">
  <ds:schemaRefs>
    <ds:schemaRef ds:uri="http://schemas.microsoft.com/office/infopath/2007/PartnerControls"/>
    <ds:schemaRef ds:uri="21821940-c806-4b60-89bb-260442516536"/>
    <ds:schemaRef ds:uri="http://purl.org/dc/terms/"/>
    <ds:schemaRef ds:uri="http://schemas.microsoft.com/office/2006/metadata/properties"/>
    <ds:schemaRef ds:uri="http://schemas.microsoft.com/office/2006/documentManagement/types"/>
    <ds:schemaRef ds:uri="a84e7329-8f5e-443f-a7e3-30c0fa12bd4c"/>
    <ds:schemaRef ds:uri="http://purl.org/dc/elements/1.1/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E453FA6D-0D59-41C0-9601-DC9FC9E9CFF0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fc46a240-c297-48e2-b0f5-964540da0a7f}" enabled="0" method="" siteId="{fc46a240-c297-48e2-b0f5-964540da0a7f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6</vt:i4>
      </vt:variant>
      <vt:variant>
        <vt:lpstr>Pojmenované oblasti</vt:lpstr>
      </vt:variant>
      <vt:variant>
        <vt:i4>6</vt:i4>
      </vt:variant>
    </vt:vector>
  </HeadingPairs>
  <TitlesOfParts>
    <vt:vector size="12" baseType="lpstr">
      <vt:lpstr>Metodický_pokyn</vt:lpstr>
      <vt:lpstr>Informace</vt:lpstr>
      <vt:lpstr>Zadání OS</vt:lpstr>
      <vt:lpstr>Radiatory</vt:lpstr>
      <vt:lpstr>Tabulky</vt:lpstr>
      <vt:lpstr>Výkony </vt:lpstr>
      <vt:lpstr>clankova</vt:lpstr>
      <vt:lpstr>koupelnova</vt:lpstr>
      <vt:lpstr>Informace!Oblast_tisku</vt:lpstr>
      <vt:lpstr>'Zadání OS'!Oblast_tisku</vt:lpstr>
      <vt:lpstr>OTkoef</vt:lpstr>
      <vt:lpstr>radik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Kotěra Martin</cp:lastModifiedBy>
  <cp:revision/>
  <cp:lastPrinted>2026-06-05T12:25:46Z</cp:lastPrinted>
  <dcterms:created xsi:type="dcterms:W3CDTF">2010-06-23T12:32:00Z</dcterms:created>
  <dcterms:modified xsi:type="dcterms:W3CDTF">2026-06-24T13:51:28Z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0x0101001DB14A953263E147B67AC4882A941F90</vt:lpwstr>
  </property>
  <property fmtid="{D5CDD505-2E9C-101B-9397-08002B2CF9AE}" pid="3" name="MediaServiceImageTags">
    <vt:lpwstr/>
  </property>
</Properties>
</file>